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nan\Dropbox\shipping docs\aktuelle Länder\zusatzdaten Tender\Offer-Procurement\"/>
    </mc:Choice>
  </mc:AlternateContent>
  <bookViews>
    <workbookView xWindow="0" yWindow="0" windowWidth="20490" windowHeight="7155"/>
  </bookViews>
  <sheets>
    <sheet name="Portfolio-overview Air" sheetId="1" r:id="rId1"/>
    <sheet name="Berechnung Transport Kosten" sheetId="2" r:id="rId2"/>
    <sheet name="Portfolio-overview Se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3" i="1"/>
  <c r="D3" i="1"/>
  <c r="D4" i="1"/>
  <c r="D5" i="1"/>
  <c r="C89" i="1"/>
  <c r="F90" i="1"/>
  <c r="G90" i="1"/>
  <c r="H90" i="1"/>
  <c r="F91" i="1"/>
  <c r="G91" i="1"/>
  <c r="H91" i="1"/>
  <c r="H89" i="1"/>
  <c r="G89" i="1"/>
  <c r="F89" i="1"/>
  <c r="F82" i="1"/>
  <c r="G82" i="1"/>
  <c r="H82" i="1"/>
  <c r="F83" i="1"/>
  <c r="G83" i="1"/>
  <c r="H83" i="1"/>
  <c r="H81" i="1"/>
  <c r="G81" i="1"/>
  <c r="F81" i="1"/>
  <c r="F74" i="1"/>
  <c r="G74" i="1"/>
  <c r="H74" i="1"/>
  <c r="F75" i="1"/>
  <c r="G75" i="1"/>
  <c r="H75" i="1"/>
  <c r="H73" i="1"/>
  <c r="G73" i="1"/>
  <c r="F73" i="1"/>
  <c r="F66" i="1"/>
  <c r="G66" i="1"/>
  <c r="H66" i="1"/>
  <c r="F67" i="1"/>
  <c r="G67" i="1"/>
  <c r="H67" i="1"/>
  <c r="H65" i="1"/>
  <c r="G65" i="1"/>
  <c r="F65" i="1"/>
  <c r="F51" i="1"/>
  <c r="G51" i="1"/>
  <c r="H51" i="1"/>
  <c r="F52" i="1"/>
  <c r="G52" i="1"/>
  <c r="H52" i="1"/>
  <c r="H50" i="1"/>
  <c r="G50" i="1"/>
  <c r="F50" i="1"/>
  <c r="F43" i="1"/>
  <c r="G43" i="1"/>
  <c r="H43" i="1"/>
  <c r="F44" i="1"/>
  <c r="G44" i="1"/>
  <c r="H44" i="1"/>
  <c r="H42" i="1"/>
  <c r="G42" i="1"/>
  <c r="F42" i="1"/>
  <c r="F35" i="1"/>
  <c r="G35" i="1"/>
  <c r="H35" i="1"/>
  <c r="F36" i="1"/>
  <c r="G36" i="1"/>
  <c r="H36" i="1"/>
  <c r="H34" i="1"/>
  <c r="G34" i="1"/>
  <c r="F34" i="1"/>
  <c r="F28" i="1"/>
  <c r="G28" i="1"/>
  <c r="H28" i="1"/>
  <c r="F29" i="1"/>
  <c r="G29" i="1"/>
  <c r="H29" i="1"/>
  <c r="H27" i="1"/>
  <c r="G27" i="1"/>
  <c r="F27" i="1"/>
  <c r="F20" i="1"/>
  <c r="G20" i="1"/>
  <c r="H20" i="1"/>
  <c r="F21" i="1"/>
  <c r="G21" i="1"/>
  <c r="H21" i="1"/>
  <c r="H19" i="1"/>
  <c r="G19" i="1"/>
  <c r="F19" i="1"/>
  <c r="F12" i="1"/>
  <c r="G12" i="1"/>
  <c r="H12" i="1"/>
  <c r="F13" i="1"/>
  <c r="G13" i="1"/>
  <c r="H13" i="1"/>
  <c r="H11" i="1"/>
  <c r="G11" i="1"/>
  <c r="F11" i="1"/>
  <c r="C90" i="1"/>
  <c r="D90" i="1"/>
  <c r="E90" i="1"/>
  <c r="C91" i="1"/>
  <c r="D91" i="1"/>
  <c r="E91" i="1"/>
  <c r="E89" i="1"/>
  <c r="D89" i="1"/>
  <c r="C82" i="1"/>
  <c r="D82" i="1"/>
  <c r="E82" i="1"/>
  <c r="C83" i="1"/>
  <c r="D83" i="1"/>
  <c r="E83" i="1"/>
  <c r="E81" i="1"/>
  <c r="D81" i="1"/>
  <c r="C81" i="1"/>
  <c r="C74" i="1"/>
  <c r="D74" i="1"/>
  <c r="E74" i="1"/>
  <c r="C75" i="1"/>
  <c r="D75" i="1"/>
  <c r="E75" i="1"/>
  <c r="E73" i="1"/>
  <c r="D73" i="1"/>
  <c r="C73" i="1"/>
  <c r="C66" i="1"/>
  <c r="D66" i="1"/>
  <c r="E66" i="1"/>
  <c r="C67" i="1"/>
  <c r="D67" i="1"/>
  <c r="E67" i="1"/>
  <c r="E65" i="1"/>
  <c r="D65" i="1"/>
  <c r="C65" i="1"/>
  <c r="C51" i="1"/>
  <c r="D51" i="1"/>
  <c r="E51" i="1"/>
  <c r="C52" i="1"/>
  <c r="D52" i="1"/>
  <c r="E52" i="1"/>
  <c r="E50" i="1"/>
  <c r="D50" i="1"/>
  <c r="C50" i="1"/>
  <c r="C43" i="1"/>
  <c r="D43" i="1"/>
  <c r="E43" i="1"/>
  <c r="C44" i="1"/>
  <c r="D44" i="1"/>
  <c r="E44" i="1"/>
  <c r="E42" i="1"/>
  <c r="D42" i="1"/>
  <c r="C42" i="1"/>
  <c r="C35" i="1"/>
  <c r="D35" i="1"/>
  <c r="E35" i="1"/>
  <c r="C36" i="1"/>
  <c r="D36" i="1"/>
  <c r="E36" i="1"/>
  <c r="E34" i="1"/>
  <c r="D34" i="1"/>
  <c r="C34" i="1"/>
  <c r="C28" i="1"/>
  <c r="D28" i="1"/>
  <c r="E28" i="1"/>
  <c r="C29" i="1"/>
  <c r="D29" i="1"/>
  <c r="E29" i="1"/>
  <c r="E27" i="1"/>
  <c r="D27" i="1"/>
  <c r="C27" i="1"/>
  <c r="C20" i="1"/>
  <c r="D20" i="1"/>
  <c r="E20" i="1"/>
  <c r="C21" i="1"/>
  <c r="D21" i="1"/>
  <c r="E21" i="1"/>
  <c r="E19" i="1"/>
  <c r="D19" i="1"/>
  <c r="C19" i="1"/>
  <c r="E12" i="1"/>
  <c r="D13" i="1"/>
  <c r="D12" i="1"/>
  <c r="C13" i="1"/>
  <c r="C12" i="1"/>
  <c r="C11" i="1"/>
  <c r="E13" i="1"/>
  <c r="E11" i="1"/>
  <c r="D11" i="1"/>
  <c r="I90" i="1"/>
  <c r="J90" i="1"/>
  <c r="K90" i="1"/>
  <c r="I91" i="1"/>
  <c r="J91" i="1"/>
  <c r="K91" i="1"/>
  <c r="K89" i="1"/>
  <c r="J89" i="1"/>
  <c r="I89" i="1"/>
  <c r="I82" i="1"/>
  <c r="J82" i="1"/>
  <c r="K82" i="1"/>
  <c r="I83" i="1"/>
  <c r="J83" i="1"/>
  <c r="K83" i="1"/>
  <c r="K81" i="1"/>
  <c r="J81" i="1"/>
  <c r="I81" i="1"/>
  <c r="I74" i="1"/>
  <c r="J74" i="1"/>
  <c r="K74" i="1"/>
  <c r="I75" i="1"/>
  <c r="J75" i="1"/>
  <c r="K75" i="1"/>
  <c r="K73" i="1"/>
  <c r="J73" i="1"/>
  <c r="I73" i="1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K7" i="2"/>
  <c r="N7" i="2"/>
  <c r="K6" i="2"/>
  <c r="N6" i="2"/>
  <c r="K5" i="2"/>
  <c r="N5" i="2"/>
  <c r="K20" i="2"/>
  <c r="N20" i="2"/>
  <c r="I66" i="1"/>
  <c r="K21" i="2"/>
  <c r="N21" i="2"/>
  <c r="J66" i="1"/>
  <c r="K22" i="2"/>
  <c r="N22" i="2"/>
  <c r="K66" i="1"/>
  <c r="I67" i="1"/>
  <c r="J67" i="1"/>
  <c r="K67" i="1"/>
  <c r="J65" i="1"/>
  <c r="K65" i="1"/>
  <c r="I65" i="1"/>
  <c r="K17" i="2"/>
  <c r="N17" i="2"/>
  <c r="I51" i="1"/>
  <c r="K18" i="2"/>
  <c r="N18" i="2"/>
  <c r="J51" i="1"/>
  <c r="K19" i="2"/>
  <c r="N19" i="2"/>
  <c r="K51" i="1"/>
  <c r="I52" i="1"/>
  <c r="J52" i="1"/>
  <c r="K52" i="1"/>
  <c r="I50" i="1"/>
  <c r="J50" i="1"/>
  <c r="K50" i="1"/>
  <c r="K14" i="2"/>
  <c r="N14" i="2"/>
  <c r="I43" i="1"/>
  <c r="K15" i="2"/>
  <c r="N15" i="2"/>
  <c r="J43" i="1"/>
  <c r="K16" i="2"/>
  <c r="N16" i="2"/>
  <c r="K43" i="1"/>
  <c r="I44" i="1"/>
  <c r="J44" i="1"/>
  <c r="K44" i="1"/>
  <c r="K42" i="1"/>
  <c r="J42" i="1"/>
  <c r="I42" i="1"/>
  <c r="K11" i="2"/>
  <c r="N11" i="2"/>
  <c r="I35" i="1"/>
  <c r="K12" i="2"/>
  <c r="N12" i="2"/>
  <c r="J35" i="1"/>
  <c r="K13" i="2"/>
  <c r="N13" i="2"/>
  <c r="K35" i="1"/>
  <c r="I36" i="1"/>
  <c r="J36" i="1"/>
  <c r="K36" i="1"/>
  <c r="K34" i="1"/>
  <c r="J34" i="1"/>
  <c r="I34" i="1"/>
  <c r="C5" i="3"/>
  <c r="D5" i="3"/>
  <c r="H139" i="3"/>
  <c r="G139" i="3"/>
  <c r="F139" i="3"/>
  <c r="E139" i="3"/>
  <c r="D139" i="3"/>
  <c r="C139" i="3"/>
  <c r="C4" i="3"/>
  <c r="D4" i="3"/>
  <c r="H138" i="3"/>
  <c r="G138" i="3"/>
  <c r="F138" i="3"/>
  <c r="E138" i="3"/>
  <c r="D138" i="3"/>
  <c r="C138" i="3"/>
  <c r="C3" i="3"/>
  <c r="D3" i="3"/>
  <c r="H137" i="3"/>
  <c r="G137" i="3"/>
  <c r="F137" i="3"/>
  <c r="E137" i="3"/>
  <c r="D137" i="3"/>
  <c r="C137" i="3"/>
  <c r="H132" i="3"/>
  <c r="G132" i="3"/>
  <c r="F132" i="3"/>
  <c r="E132" i="3"/>
  <c r="D132" i="3"/>
  <c r="C132" i="3"/>
  <c r="H131" i="3"/>
  <c r="G131" i="3"/>
  <c r="F131" i="3"/>
  <c r="E131" i="3"/>
  <c r="D131" i="3"/>
  <c r="C131" i="3"/>
  <c r="H130" i="3"/>
  <c r="G130" i="3"/>
  <c r="F130" i="3"/>
  <c r="E130" i="3"/>
  <c r="D130" i="3"/>
  <c r="C130" i="3"/>
  <c r="H125" i="3"/>
  <c r="G125" i="3"/>
  <c r="F125" i="3"/>
  <c r="E125" i="3"/>
  <c r="D125" i="3"/>
  <c r="E4" i="3"/>
  <c r="B118" i="3"/>
  <c r="C125" i="3"/>
  <c r="H124" i="3"/>
  <c r="G124" i="3"/>
  <c r="F124" i="3"/>
  <c r="E124" i="3"/>
  <c r="D124" i="3"/>
  <c r="E3" i="3"/>
  <c r="B117" i="3"/>
  <c r="C124" i="3"/>
  <c r="H123" i="3"/>
  <c r="G123" i="3"/>
  <c r="F123" i="3"/>
  <c r="E123" i="3"/>
  <c r="D123" i="3"/>
  <c r="C119" i="3"/>
  <c r="E5" i="3"/>
  <c r="B119" i="3"/>
  <c r="A119" i="3"/>
  <c r="C118" i="3"/>
  <c r="A118" i="3"/>
  <c r="C117" i="3"/>
  <c r="A117" i="3"/>
  <c r="H112" i="3"/>
  <c r="G112" i="3"/>
  <c r="F112" i="3"/>
  <c r="E112" i="3"/>
  <c r="D112" i="3"/>
  <c r="C112" i="3"/>
  <c r="H111" i="3"/>
  <c r="G111" i="3"/>
  <c r="F111" i="3"/>
  <c r="E111" i="3"/>
  <c r="D111" i="3"/>
  <c r="C111" i="3"/>
  <c r="H110" i="3"/>
  <c r="G110" i="3"/>
  <c r="F110" i="3"/>
  <c r="E110" i="3"/>
  <c r="D110" i="3"/>
  <c r="C110" i="3"/>
  <c r="G105" i="3"/>
  <c r="F105" i="3"/>
  <c r="E105" i="3"/>
  <c r="D105" i="3"/>
  <c r="C105" i="3"/>
  <c r="G104" i="3"/>
  <c r="F104" i="3"/>
  <c r="E104" i="3"/>
  <c r="D104" i="3"/>
  <c r="C104" i="3"/>
  <c r="G103" i="3"/>
  <c r="F103" i="3"/>
  <c r="E103" i="3"/>
  <c r="D103" i="3"/>
  <c r="C103" i="3"/>
  <c r="F98" i="3"/>
  <c r="E98" i="3"/>
  <c r="D98" i="3"/>
  <c r="C98" i="3"/>
  <c r="F97" i="3"/>
  <c r="E97" i="3"/>
  <c r="D97" i="3"/>
  <c r="C97" i="3"/>
  <c r="F96" i="3"/>
  <c r="E96" i="3"/>
  <c r="D96" i="3"/>
  <c r="C96" i="3"/>
  <c r="K91" i="3"/>
  <c r="J91" i="3"/>
  <c r="I91" i="3"/>
  <c r="H91" i="3"/>
  <c r="G91" i="3"/>
  <c r="F91" i="3"/>
  <c r="E91" i="3"/>
  <c r="D91" i="3"/>
  <c r="C91" i="3"/>
  <c r="K90" i="3"/>
  <c r="J90" i="3"/>
  <c r="I90" i="3"/>
  <c r="H90" i="3"/>
  <c r="G90" i="3"/>
  <c r="F90" i="3"/>
  <c r="E90" i="3"/>
  <c r="D90" i="3"/>
  <c r="C90" i="3"/>
  <c r="K89" i="3"/>
  <c r="J89" i="3"/>
  <c r="I89" i="3"/>
  <c r="H89" i="3"/>
  <c r="G89" i="3"/>
  <c r="F89" i="3"/>
  <c r="E89" i="3"/>
  <c r="D89" i="3"/>
  <c r="C89" i="3"/>
  <c r="K83" i="3"/>
  <c r="J83" i="3"/>
  <c r="I83" i="3"/>
  <c r="H83" i="3"/>
  <c r="G83" i="3"/>
  <c r="F83" i="3"/>
  <c r="E83" i="3"/>
  <c r="D83" i="3"/>
  <c r="C83" i="3"/>
  <c r="K82" i="3"/>
  <c r="J82" i="3"/>
  <c r="I82" i="3"/>
  <c r="H82" i="3"/>
  <c r="G82" i="3"/>
  <c r="F82" i="3"/>
  <c r="E82" i="3"/>
  <c r="D82" i="3"/>
  <c r="C82" i="3"/>
  <c r="K81" i="3"/>
  <c r="J81" i="3"/>
  <c r="I81" i="3"/>
  <c r="H81" i="3"/>
  <c r="G81" i="3"/>
  <c r="F81" i="3"/>
  <c r="E81" i="3"/>
  <c r="D81" i="3"/>
  <c r="C81" i="3"/>
  <c r="K75" i="3"/>
  <c r="J75" i="3"/>
  <c r="I75" i="3"/>
  <c r="H75" i="3"/>
  <c r="G75" i="3"/>
  <c r="F75" i="3"/>
  <c r="E75" i="3"/>
  <c r="D75" i="3"/>
  <c r="C75" i="3"/>
  <c r="K74" i="3"/>
  <c r="J74" i="3"/>
  <c r="I74" i="3"/>
  <c r="H74" i="3"/>
  <c r="G74" i="3"/>
  <c r="F74" i="3"/>
  <c r="E74" i="3"/>
  <c r="D74" i="3"/>
  <c r="C74" i="3"/>
  <c r="K73" i="3"/>
  <c r="J73" i="3"/>
  <c r="I73" i="3"/>
  <c r="H73" i="3"/>
  <c r="G73" i="3"/>
  <c r="F73" i="3"/>
  <c r="E73" i="3"/>
  <c r="D73" i="3"/>
  <c r="C73" i="3"/>
  <c r="K67" i="3"/>
  <c r="J67" i="3"/>
  <c r="I67" i="3"/>
  <c r="H67" i="3"/>
  <c r="G67" i="3"/>
  <c r="F67" i="3"/>
  <c r="E67" i="3"/>
  <c r="D67" i="3"/>
  <c r="C67" i="3"/>
  <c r="K66" i="3"/>
  <c r="J66" i="3"/>
  <c r="I66" i="3"/>
  <c r="H66" i="3"/>
  <c r="G66" i="3"/>
  <c r="F66" i="3"/>
  <c r="E66" i="3"/>
  <c r="D66" i="3"/>
  <c r="C66" i="3"/>
  <c r="K65" i="3"/>
  <c r="J65" i="3"/>
  <c r="I65" i="3"/>
  <c r="H65" i="3"/>
  <c r="G65" i="3"/>
  <c r="F65" i="3"/>
  <c r="E65" i="3"/>
  <c r="D65" i="3"/>
  <c r="C65" i="3"/>
  <c r="K52" i="3"/>
  <c r="J52" i="3"/>
  <c r="I52" i="3"/>
  <c r="H52" i="3"/>
  <c r="G52" i="3"/>
  <c r="F52" i="3"/>
  <c r="E52" i="3"/>
  <c r="D52" i="3"/>
  <c r="C52" i="3"/>
  <c r="K51" i="3"/>
  <c r="J51" i="3"/>
  <c r="I51" i="3"/>
  <c r="H51" i="3"/>
  <c r="G51" i="3"/>
  <c r="F51" i="3"/>
  <c r="E51" i="3"/>
  <c r="D51" i="3"/>
  <c r="C51" i="3"/>
  <c r="K50" i="3"/>
  <c r="J50" i="3"/>
  <c r="I50" i="3"/>
  <c r="H50" i="3"/>
  <c r="G50" i="3"/>
  <c r="F50" i="3"/>
  <c r="E50" i="3"/>
  <c r="D50" i="3"/>
  <c r="C50" i="3"/>
  <c r="K44" i="3"/>
  <c r="J44" i="3"/>
  <c r="I44" i="3"/>
  <c r="H44" i="3"/>
  <c r="G44" i="3"/>
  <c r="F44" i="3"/>
  <c r="E44" i="3"/>
  <c r="D44" i="3"/>
  <c r="C44" i="3"/>
  <c r="K43" i="3"/>
  <c r="J43" i="3"/>
  <c r="I43" i="3"/>
  <c r="H43" i="3"/>
  <c r="G43" i="3"/>
  <c r="F43" i="3"/>
  <c r="E43" i="3"/>
  <c r="D43" i="3"/>
  <c r="C43" i="3"/>
  <c r="K42" i="3"/>
  <c r="J42" i="3"/>
  <c r="I42" i="3"/>
  <c r="H42" i="3"/>
  <c r="G42" i="3"/>
  <c r="F42" i="3"/>
  <c r="E42" i="3"/>
  <c r="D42" i="3"/>
  <c r="C42" i="3"/>
  <c r="K36" i="3"/>
  <c r="J36" i="3"/>
  <c r="I36" i="3"/>
  <c r="H36" i="3"/>
  <c r="G36" i="3"/>
  <c r="F36" i="3"/>
  <c r="E36" i="3"/>
  <c r="D36" i="3"/>
  <c r="C36" i="3"/>
  <c r="K35" i="3"/>
  <c r="J35" i="3"/>
  <c r="I35" i="3"/>
  <c r="H35" i="3"/>
  <c r="G35" i="3"/>
  <c r="F35" i="3"/>
  <c r="E35" i="3"/>
  <c r="D35" i="3"/>
  <c r="C35" i="3"/>
  <c r="K34" i="3"/>
  <c r="J34" i="3"/>
  <c r="I34" i="3"/>
  <c r="H34" i="3"/>
  <c r="G34" i="3"/>
  <c r="F34" i="3"/>
  <c r="E34" i="3"/>
  <c r="D34" i="3"/>
  <c r="C34" i="3"/>
  <c r="K10" i="2"/>
  <c r="N10" i="2"/>
  <c r="K29" i="3"/>
  <c r="K9" i="2"/>
  <c r="N9" i="2"/>
  <c r="J29" i="3"/>
  <c r="K8" i="2"/>
  <c r="N8" i="2"/>
  <c r="I29" i="3"/>
  <c r="H29" i="3"/>
  <c r="G29" i="3"/>
  <c r="F29" i="3"/>
  <c r="E29" i="3"/>
  <c r="D29" i="3"/>
  <c r="C29" i="3"/>
  <c r="K28" i="3"/>
  <c r="J28" i="3"/>
  <c r="I28" i="3"/>
  <c r="H28" i="3"/>
  <c r="G28" i="3"/>
  <c r="F28" i="3"/>
  <c r="E28" i="3"/>
  <c r="D28" i="3"/>
  <c r="C28" i="3"/>
  <c r="K27" i="3"/>
  <c r="J27" i="3"/>
  <c r="I27" i="3"/>
  <c r="H27" i="3"/>
  <c r="G27" i="3"/>
  <c r="F27" i="3"/>
  <c r="E27" i="3"/>
  <c r="D27" i="3"/>
  <c r="C27" i="3"/>
  <c r="K21" i="3"/>
  <c r="J21" i="3"/>
  <c r="I21" i="3"/>
  <c r="H21" i="3"/>
  <c r="G21" i="3"/>
  <c r="F21" i="3"/>
  <c r="E21" i="3"/>
  <c r="D21" i="3"/>
  <c r="C21" i="3"/>
  <c r="K20" i="3"/>
  <c r="J20" i="3"/>
  <c r="I20" i="3"/>
  <c r="H20" i="3"/>
  <c r="G20" i="3"/>
  <c r="F20" i="3"/>
  <c r="E20" i="3"/>
  <c r="D20" i="3"/>
  <c r="C20" i="3"/>
  <c r="K19" i="3"/>
  <c r="J19" i="3"/>
  <c r="I19" i="3"/>
  <c r="H19" i="3"/>
  <c r="G19" i="3"/>
  <c r="F19" i="3"/>
  <c r="E19" i="3"/>
  <c r="D19" i="3"/>
  <c r="C19" i="3"/>
  <c r="K4" i="2"/>
  <c r="N4" i="2"/>
  <c r="K13" i="3"/>
  <c r="K3" i="2"/>
  <c r="N3" i="2"/>
  <c r="J13" i="3"/>
  <c r="K2" i="2"/>
  <c r="N2" i="2"/>
  <c r="I13" i="3"/>
  <c r="H13" i="3"/>
  <c r="G13" i="3"/>
  <c r="F13" i="3"/>
  <c r="E13" i="3"/>
  <c r="D13" i="3"/>
  <c r="C13" i="3"/>
  <c r="K12" i="3"/>
  <c r="J12" i="3"/>
  <c r="I12" i="3"/>
  <c r="H12" i="3"/>
  <c r="G12" i="3"/>
  <c r="F12" i="3"/>
  <c r="E12" i="3"/>
  <c r="D12" i="3"/>
  <c r="C12" i="3"/>
  <c r="K11" i="3"/>
  <c r="J11" i="3"/>
  <c r="I11" i="3"/>
  <c r="H11" i="3"/>
  <c r="G11" i="3"/>
  <c r="F11" i="3"/>
  <c r="E11" i="3"/>
  <c r="D11" i="3"/>
  <c r="C11" i="3"/>
  <c r="K13" i="1"/>
  <c r="K12" i="1"/>
  <c r="K11" i="1"/>
  <c r="J13" i="1"/>
  <c r="J12" i="1"/>
  <c r="J11" i="1"/>
  <c r="I13" i="1"/>
  <c r="I12" i="1"/>
  <c r="I11" i="1"/>
  <c r="C3" i="1"/>
  <c r="J29" i="1"/>
  <c r="J28" i="1"/>
  <c r="J27" i="1"/>
  <c r="C5" i="1"/>
  <c r="I29" i="1"/>
  <c r="C4" i="1"/>
  <c r="I28" i="1"/>
  <c r="I27" i="1"/>
  <c r="K21" i="1"/>
  <c r="K20" i="1"/>
  <c r="K19" i="1"/>
  <c r="J21" i="1"/>
  <c r="J20" i="1"/>
  <c r="J19" i="1"/>
  <c r="I21" i="1"/>
  <c r="I20" i="1"/>
  <c r="I19" i="1"/>
  <c r="K28" i="1"/>
  <c r="K29" i="1"/>
  <c r="K27" i="1"/>
  <c r="K30" i="2"/>
  <c r="N30" i="2"/>
  <c r="K31" i="2"/>
  <c r="N31" i="2"/>
  <c r="K29" i="2"/>
  <c r="N29" i="2"/>
  <c r="K23" i="2"/>
  <c r="N23" i="2"/>
  <c r="K24" i="2"/>
  <c r="N24" i="2"/>
  <c r="K25" i="2"/>
  <c r="N25" i="2"/>
  <c r="K26" i="2"/>
  <c r="N26" i="2"/>
  <c r="K27" i="2"/>
  <c r="N27" i="2"/>
  <c r="K28" i="2"/>
  <c r="N28" i="2"/>
</calcChain>
</file>

<file path=xl/sharedStrings.xml><?xml version="1.0" encoding="utf-8"?>
<sst xmlns="http://schemas.openxmlformats.org/spreadsheetml/2006/main" count="705" uniqueCount="107">
  <si>
    <t>Box</t>
  </si>
  <si>
    <t>Dimensions</t>
  </si>
  <si>
    <t>120x80x160</t>
  </si>
  <si>
    <t>20' Container  11 Pal</t>
  </si>
  <si>
    <t>20' Container full of boxes</t>
  </si>
  <si>
    <t>Little Sun Original</t>
  </si>
  <si>
    <t>Little Sun Charge</t>
  </si>
  <si>
    <t>Little Sun Diamond</t>
  </si>
  <si>
    <t>Unit in USD</t>
  </si>
  <si>
    <t>Box (cm.)</t>
  </si>
  <si>
    <t>Pallet Air (cm.)</t>
  </si>
  <si>
    <t>Products</t>
  </si>
  <si>
    <t>1 Pallet Air      24 boxes</t>
  </si>
  <si>
    <t>1 Pallet See         32 boxes</t>
  </si>
  <si>
    <t>Quantities (in Units) per...</t>
  </si>
  <si>
    <t>2 Pallet Air      48 boxes</t>
  </si>
  <si>
    <t>3 Pallet Air      72 boxes</t>
  </si>
  <si>
    <t>Ethiopia</t>
  </si>
  <si>
    <t>Burkina Faso</t>
  </si>
  <si>
    <t xml:space="preserve">Senegal </t>
  </si>
  <si>
    <t>Tanzania</t>
  </si>
  <si>
    <t>Rwanda</t>
  </si>
  <si>
    <t>3 Pallet Air          72 boxes</t>
  </si>
  <si>
    <t>3 Pallet Air               72  boxes</t>
  </si>
  <si>
    <t>1 Pallet Air      32 boxes</t>
  </si>
  <si>
    <t>2 Pallet Air      64 boxes</t>
  </si>
  <si>
    <t>3 Pallet Air      96 boxes</t>
  </si>
  <si>
    <t>3 Pallet Air          96 boxes</t>
  </si>
  <si>
    <t>3 Pallet Air               96  boxes</t>
  </si>
  <si>
    <t>Prices See freight CFR</t>
  </si>
  <si>
    <t>5 Pallet Air                120 boxes</t>
  </si>
  <si>
    <t>Prices Air freight Rwanda CPT</t>
  </si>
  <si>
    <t>Prices Air freight CPT Burkina Faso</t>
  </si>
  <si>
    <t>1 Pallet Air      48 boxes</t>
  </si>
  <si>
    <t>BK</t>
  </si>
  <si>
    <t>Senegal</t>
  </si>
  <si>
    <t>Uganda</t>
  </si>
  <si>
    <t>Zimbabwe</t>
  </si>
  <si>
    <t>Malawi</t>
  </si>
  <si>
    <t>Ghana</t>
  </si>
  <si>
    <t>Kenya</t>
  </si>
  <si>
    <t>Gewicht</t>
  </si>
  <si>
    <t>Box (Kg.)</t>
  </si>
  <si>
    <t>5 Pallets Air (Kg.)</t>
  </si>
  <si>
    <t>2 Pallets Air (Kg.)</t>
  </si>
  <si>
    <t>1 Pallet Air (Kg.)</t>
  </si>
  <si>
    <t xml:space="preserve">Prices incoterm EXW </t>
  </si>
  <si>
    <t>5 Pallet Air       120 boxes</t>
  </si>
  <si>
    <t>Unit</t>
  </si>
  <si>
    <t>1 Pallet Air             24 boxes</t>
  </si>
  <si>
    <t>Prices incoterm FCA</t>
  </si>
  <si>
    <t>CPT</t>
  </si>
  <si>
    <t>Date</t>
  </si>
  <si>
    <t>Country</t>
  </si>
  <si>
    <t>City</t>
  </si>
  <si>
    <t>Incoterm</t>
  </si>
  <si>
    <t>Kg.</t>
  </si>
  <si>
    <t>Rate</t>
  </si>
  <si>
    <t>Service</t>
  </si>
  <si>
    <t>AWB</t>
  </si>
  <si>
    <t>Kenia</t>
  </si>
  <si>
    <t>Addis</t>
  </si>
  <si>
    <t>Oagadougou</t>
  </si>
  <si>
    <t>Dakar</t>
  </si>
  <si>
    <t>Dar es Salaam</t>
  </si>
  <si>
    <t>Kigali</t>
  </si>
  <si>
    <t>Nairobi</t>
  </si>
  <si>
    <t>Harare</t>
  </si>
  <si>
    <t>Lilongwe</t>
  </si>
  <si>
    <t>Kampala</t>
  </si>
  <si>
    <t>Accra</t>
  </si>
  <si>
    <t>Fuel</t>
  </si>
  <si>
    <t>Total Bollore</t>
  </si>
  <si>
    <t xml:space="preserve">Transportkosten + Handling </t>
  </si>
  <si>
    <t>Column1</t>
  </si>
  <si>
    <t>Menge</t>
  </si>
  <si>
    <t>Wechselkurs</t>
  </si>
  <si>
    <t>Total + PSI (Falls)</t>
  </si>
  <si>
    <t>PSI</t>
  </si>
  <si>
    <t>Burkina Faso *</t>
  </si>
  <si>
    <t>2 Pallet Air         48 boxes</t>
  </si>
  <si>
    <t>3 Pallets Air   72 Pal</t>
  </si>
  <si>
    <t>5 Pallets Air   72 Pal</t>
  </si>
  <si>
    <t>Pal</t>
  </si>
  <si>
    <t>EXW</t>
  </si>
  <si>
    <t>FCA</t>
  </si>
  <si>
    <t>+100</t>
  </si>
  <si>
    <t>+115</t>
  </si>
  <si>
    <t>+175</t>
  </si>
  <si>
    <t>Zimbabwe *</t>
  </si>
  <si>
    <t>Ethiopia **</t>
  </si>
  <si>
    <t>Lamps</t>
  </si>
  <si>
    <t>X</t>
  </si>
  <si>
    <t>Delivery</t>
  </si>
  <si>
    <t xml:space="preserve"> inside Hamburg</t>
  </si>
  <si>
    <t>Free Carrier (FCA) prices include</t>
  </si>
  <si>
    <t>EX Works (EXW) prices include</t>
  </si>
  <si>
    <t>All offers exclude import Costs</t>
  </si>
  <si>
    <t>* For countries which demand a               Pre-Inspection of the goods before shipping</t>
  </si>
  <si>
    <t xml:space="preserve">** For Countries which demand legalized copies of the dokuments by the IHK </t>
  </si>
  <si>
    <t>Carrier Paid To (CPT)  prices include</t>
  </si>
  <si>
    <t>51 x 39 x 24</t>
  </si>
  <si>
    <t>59.2x36x6x23.4</t>
  </si>
  <si>
    <t>59.5x38x22.5</t>
  </si>
  <si>
    <t>Packing +Handling</t>
  </si>
  <si>
    <t xml:space="preserve">Delivery at Airport in destination </t>
  </si>
  <si>
    <t>Kenia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</si>
</sst>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7]_-;\-* #,##0.00\ [$€-407]_-;_-* &quot;-&quot;??\ [$€-407]_-;_-@_-"/>
    <numFmt numFmtId="166" formatCode="_-[$$-409]* #,##0.00_ ;_-[$$-409]* \-#,##0.00\ ;_-[$$-409]* &quot;-&quot;??_ ;_-@_ "/>
    <numFmt numFmtId="167" formatCode="_-[$$-409]* #,##0.0_ ;_-[$$-409]* \-#,##0.0\ ;_-[$$-409]* &quot;-&quot;??_ ;_-@_ "/>
    <numFmt numFmtId="168" formatCode="_-[$$-409]* #,##0_ ;_-[$$-409]* \-#,##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1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/>
    <xf numFmtId="0" fontId="0" fillId="0" borderId="0" xfId="0" applyFont="1" applyFill="1" applyBorder="1"/>
    <xf numFmtId="164" fontId="3" fillId="0" borderId="0" xfId="0" applyNumberFormat="1" applyFont="1"/>
    <xf numFmtId="0" fontId="2" fillId="0" borderId="0" xfId="0" applyFont="1" applyFill="1" applyBorder="1" applyAlignment="1"/>
    <xf numFmtId="0" fontId="3" fillId="0" borderId="0" xfId="0" applyFont="1" applyBorder="1"/>
    <xf numFmtId="164" fontId="3" fillId="0" borderId="0" xfId="1" applyNumberFormat="1" applyFont="1" applyBorder="1"/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/>
    <xf numFmtId="164" fontId="3" fillId="0" borderId="27" xfId="1" applyNumberFormat="1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10" xfId="1" applyNumberFormat="1" applyFont="1" applyBorder="1"/>
    <xf numFmtId="164" fontId="3" fillId="0" borderId="28" xfId="1" applyNumberFormat="1" applyFont="1" applyBorder="1"/>
    <xf numFmtId="164" fontId="3" fillId="0" borderId="29" xfId="1" applyNumberFormat="1" applyFont="1" applyBorder="1"/>
    <xf numFmtId="164" fontId="3" fillId="0" borderId="30" xfId="1" applyNumberFormat="1" applyFont="1" applyBorder="1"/>
    <xf numFmtId="164" fontId="3" fillId="0" borderId="31" xfId="1" applyNumberFormat="1" applyFont="1" applyBorder="1"/>
    <xf numFmtId="164" fontId="3" fillId="0" borderId="32" xfId="1" applyNumberFormat="1" applyFont="1" applyBorder="1"/>
    <xf numFmtId="164" fontId="3" fillId="0" borderId="33" xfId="1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/>
    <xf numFmtId="0" fontId="6" fillId="0" borderId="38" xfId="0" applyFont="1" applyBorder="1"/>
    <xf numFmtId="0" fontId="6" fillId="0" borderId="43" xfId="0" applyFont="1" applyBorder="1" applyAlignment="1">
      <alignment horizontal="center"/>
    </xf>
    <xf numFmtId="0" fontId="6" fillId="0" borderId="18" xfId="0" applyFont="1" applyBorder="1"/>
    <xf numFmtId="0" fontId="6" fillId="0" borderId="0" xfId="0" applyFont="1" applyBorder="1"/>
    <xf numFmtId="0" fontId="6" fillId="0" borderId="44" xfId="0" applyFont="1" applyBorder="1" applyAlignment="1">
      <alignment horizontal="center"/>
    </xf>
    <xf numFmtId="0" fontId="3" fillId="0" borderId="18" xfId="0" applyFont="1" applyBorder="1"/>
    <xf numFmtId="0" fontId="0" fillId="0" borderId="0" xfId="0" applyBorder="1"/>
    <xf numFmtId="0" fontId="3" fillId="0" borderId="42" xfId="0" applyFont="1" applyBorder="1" applyAlignment="1">
      <alignment vertical="top"/>
    </xf>
    <xf numFmtId="0" fontId="5" fillId="0" borderId="38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0" fontId="0" fillId="0" borderId="25" xfId="0" quotePrefix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3" fillId="0" borderId="28" xfId="1" applyNumberFormat="1" applyFont="1" applyBorder="1"/>
    <xf numFmtId="167" fontId="3" fillId="0" borderId="2" xfId="1" applyNumberFormat="1" applyFont="1" applyBorder="1"/>
    <xf numFmtId="167" fontId="3" fillId="0" borderId="3" xfId="1" applyNumberFormat="1" applyFont="1" applyBorder="1"/>
    <xf numFmtId="167" fontId="3" fillId="0" borderId="4" xfId="1" applyNumberFormat="1" applyFont="1" applyBorder="1"/>
    <xf numFmtId="167" fontId="3" fillId="0" borderId="29" xfId="1" applyNumberFormat="1" applyFont="1" applyBorder="1"/>
    <xf numFmtId="167" fontId="3" fillId="0" borderId="1" xfId="1" applyNumberFormat="1" applyFont="1" applyBorder="1"/>
    <xf numFmtId="167" fontId="3" fillId="0" borderId="6" xfId="1" applyNumberFormat="1" applyFont="1" applyBorder="1"/>
    <xf numFmtId="167" fontId="3" fillId="0" borderId="5" xfId="1" applyNumberFormat="1" applyFont="1" applyBorder="1"/>
    <xf numFmtId="167" fontId="3" fillId="0" borderId="30" xfId="1" applyNumberFormat="1" applyFont="1" applyBorder="1"/>
    <xf numFmtId="167" fontId="3" fillId="0" borderId="8" xfId="1" applyNumberFormat="1" applyFont="1" applyBorder="1"/>
    <xf numFmtId="167" fontId="3" fillId="0" borderId="9" xfId="1" applyNumberFormat="1" applyFont="1" applyBorder="1"/>
    <xf numFmtId="167" fontId="3" fillId="0" borderId="7" xfId="1" applyNumberFormat="1" applyFont="1" applyBorder="1"/>
    <xf numFmtId="168" fontId="3" fillId="0" borderId="28" xfId="1" applyNumberFormat="1" applyFont="1" applyBorder="1"/>
    <xf numFmtId="168" fontId="3" fillId="0" borderId="37" xfId="1" applyNumberFormat="1" applyFont="1" applyBorder="1"/>
    <xf numFmtId="168" fontId="3" fillId="0" borderId="34" xfId="1" applyNumberFormat="1" applyFont="1" applyBorder="1"/>
    <xf numFmtId="168" fontId="3" fillId="0" borderId="35" xfId="1" applyNumberFormat="1" applyFont="1" applyBorder="1"/>
    <xf numFmtId="168" fontId="3" fillId="0" borderId="2" xfId="1" applyNumberFormat="1" applyFont="1" applyBorder="1"/>
    <xf numFmtId="168" fontId="3" fillId="0" borderId="3" xfId="1" applyNumberFormat="1" applyFont="1" applyBorder="1"/>
    <xf numFmtId="168" fontId="3" fillId="0" borderId="4" xfId="1" applyNumberFormat="1" applyFont="1" applyBorder="1"/>
    <xf numFmtId="168" fontId="3" fillId="0" borderId="29" xfId="1" applyNumberFormat="1" applyFont="1" applyBorder="1"/>
    <xf numFmtId="168" fontId="3" fillId="0" borderId="32" xfId="1" applyNumberFormat="1" applyFont="1" applyBorder="1"/>
    <xf numFmtId="168" fontId="3" fillId="0" borderId="1" xfId="1" applyNumberFormat="1" applyFont="1" applyBorder="1"/>
    <xf numFmtId="168" fontId="3" fillId="0" borderId="6" xfId="1" applyNumberFormat="1" applyFont="1" applyBorder="1"/>
    <xf numFmtId="168" fontId="3" fillId="0" borderId="5" xfId="1" applyNumberFormat="1" applyFont="1" applyBorder="1"/>
    <xf numFmtId="168" fontId="3" fillId="0" borderId="30" xfId="1" applyNumberFormat="1" applyFont="1" applyBorder="1"/>
    <xf numFmtId="168" fontId="3" fillId="0" borderId="33" xfId="1" applyNumberFormat="1" applyFont="1" applyBorder="1"/>
    <xf numFmtId="168" fontId="3" fillId="0" borderId="8" xfId="1" applyNumberFormat="1" applyFont="1" applyBorder="1"/>
    <xf numFmtId="168" fontId="3" fillId="0" borderId="9" xfId="1" applyNumberFormat="1" applyFont="1" applyBorder="1"/>
    <xf numFmtId="168" fontId="3" fillId="0" borderId="7" xfId="1" applyNumberFormat="1" applyFont="1" applyBorder="1"/>
    <xf numFmtId="168" fontId="3" fillId="0" borderId="10" xfId="1" applyNumberFormat="1" applyFont="1" applyBorder="1"/>
    <xf numFmtId="168" fontId="3" fillId="0" borderId="31" xfId="1" applyNumberFormat="1" applyFont="1" applyBorder="1"/>
    <xf numFmtId="168" fontId="3" fillId="0" borderId="11" xfId="1" applyNumberFormat="1" applyFont="1" applyBorder="1"/>
    <xf numFmtId="168" fontId="3" fillId="0" borderId="12" xfId="1" applyNumberFormat="1" applyFont="1" applyBorder="1"/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</cellXfs>
  <cellStyles count="3">
    <cellStyle name="Comma" xfId="1" builtinId="3"/>
    <cellStyle name="Comma 2" xfId="2"/>
    <cellStyle name="Normal" xfId="0" builtinId="0"/>
  </cellStyles>
  <dxfs count="6">
    <dxf>
      <numFmt numFmtId="166" formatCode="_-[$$-409]* #,##0.00_ ;_-[$$-409]* \-#,##0.00\ ;_-[$$-409]* &quot;-&quot;??_ ;_-@_ "/>
    </dxf>
    <dxf>
      <numFmt numFmtId="166" formatCode="_-[$$-409]* #,##0.00_ ;_-[$$-409]* \-#,##0.00\ ;_-[$$-409]* &quot;-&quot;??_ ;_-@_ "/>
    </dxf>
    <dxf>
      <numFmt numFmtId="165" formatCode="_-* #,##0.00\ [$€-407]_-;\-* #,##0.00\ [$€-407]_-;_-* &quot;-&quot;??\ [$€-407]_-;_-@_-"/>
    </dxf>
    <dxf>
      <numFmt numFmtId="165" formatCode="_-* #,##0.00\ [$€-407]_-;\-* #,##0.00\ [$€-407]_-;_-* &quot;-&quot;??\ [$€-407]_-;_-@_-"/>
    </dxf>
    <dxf>
      <numFmt numFmtId="19" formatCode="dd/mm/yyyy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O31" totalsRowShown="0" headerRowDxfId="5">
  <autoFilter ref="A1:O31"/>
  <sortState ref="A2:O31">
    <sortCondition ref="B1:B31"/>
  </sortState>
  <tableColumns count="15">
    <tableColumn id="1" name="Date" dataDxfId="4"/>
    <tableColumn id="2" name="Country"/>
    <tableColumn id="3" name="City"/>
    <tableColumn id="4" name="Incoterm"/>
    <tableColumn id="12" name="Menge"/>
    <tableColumn id="5" name="Kg."/>
    <tableColumn id="6" name="Rate"/>
    <tableColumn id="7" name="Fuel"/>
    <tableColumn id="8" name="Service"/>
    <tableColumn id="9" name="AWB"/>
    <tableColumn id="10" name="Total Bollore" dataDxfId="3">
      <calculatedColumnFormula>G2*F2+H2*F2+I2+J2</calculatedColumnFormula>
    </tableColumn>
    <tableColumn id="13" name="Wechselkurs" dataDxfId="2"/>
    <tableColumn id="11" name="Transportkosten + Handling " dataDxfId="1">
      <calculatedColumnFormula>IF(E2=1,((K2+30+9.5+25+3.5*E2+8+120+50)*L2)+(Table1[[#This Row],[Total Bollore]]*0.05),IF(E2=2,((K2+30+9.5+25+3.5*E2+8+200+50)*L2)+(Table1[[#This Row],[Total Bollore]]*0.05),IF(E2=5,((K2+30+9.5+25+3.5*E2+8+380+50)*L2)+(Table1[[#This Row],[Total Bollore]]*0.05),)))</calculatedColumnFormula>
    </tableColumn>
    <tableColumn id="14" name="Total + PSI (Falls)" dataDxfId="0">
      <calculatedColumnFormula>Table1[[#This Row],[Transportkosten + Handling ]]</calculatedColumnFormula>
    </tableColumn>
    <tableColumn id="15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showGridLines="0" tabSelected="1" view="pageLayout" zoomScale="115" zoomScaleNormal="100" zoomScaleSheetLayoutView="110" zoomScalePageLayoutView="115" workbookViewId="0">
      <selection activeCell="H12" sqref="H12"/>
    </sheetView>
  </sheetViews>
  <sheetFormatPr defaultRowHeight="15" x14ac:dyDescent="0.25"/>
  <cols>
    <col min="1" max="1" width="14.140625" customWidth="1"/>
    <col min="2" max="2" width="5.7109375" customWidth="1"/>
    <col min="3" max="3" width="11.42578125" bestFit="1" customWidth="1"/>
    <col min="4" max="4" width="9.42578125" customWidth="1"/>
    <col min="5" max="5" width="9.140625" customWidth="1"/>
    <col min="6" max="6" width="9.42578125" customWidth="1"/>
    <col min="7" max="7" width="8.7109375" customWidth="1"/>
    <col min="8" max="8" width="13.28515625" customWidth="1"/>
    <col min="9" max="9" width="11" customWidth="1"/>
    <col min="10" max="10" width="8.7109375" customWidth="1"/>
    <col min="11" max="11" width="8.85546875" customWidth="1"/>
    <col min="12" max="12" width="6.85546875" customWidth="1"/>
    <col min="13" max="13" width="7.42578125" customWidth="1"/>
    <col min="14" max="14" width="7.28515625" customWidth="1"/>
    <col min="15" max="15" width="13" customWidth="1"/>
  </cols>
  <sheetData>
    <row r="1" spans="1:15" ht="15.75" thickBot="1" x14ac:dyDescent="0.3">
      <c r="A1" s="1"/>
      <c r="B1" s="147" t="s">
        <v>14</v>
      </c>
      <c r="C1" s="148"/>
      <c r="D1" s="148"/>
      <c r="E1" s="149"/>
      <c r="F1" s="51"/>
      <c r="H1" s="1"/>
      <c r="I1" s="151" t="s">
        <v>1</v>
      </c>
      <c r="J1" s="152"/>
      <c r="K1" s="155" t="s">
        <v>41</v>
      </c>
      <c r="L1" s="156"/>
      <c r="M1" s="156"/>
      <c r="N1" s="157"/>
    </row>
    <row r="2" spans="1:15" ht="30" customHeight="1" thickBot="1" x14ac:dyDescent="0.3">
      <c r="A2" s="9" t="s">
        <v>11</v>
      </c>
      <c r="B2" s="10" t="s">
        <v>0</v>
      </c>
      <c r="C2" s="11" t="s">
        <v>12</v>
      </c>
      <c r="D2" s="11" t="s">
        <v>80</v>
      </c>
      <c r="E2" s="12" t="s">
        <v>82</v>
      </c>
      <c r="F2" s="52"/>
      <c r="H2" s="1"/>
      <c r="I2" s="25" t="s">
        <v>9</v>
      </c>
      <c r="J2" s="26" t="s">
        <v>10</v>
      </c>
      <c r="K2" s="25" t="s">
        <v>42</v>
      </c>
      <c r="L2" s="26" t="s">
        <v>45</v>
      </c>
      <c r="M2" s="26" t="s">
        <v>44</v>
      </c>
      <c r="N2" s="27" t="s">
        <v>43</v>
      </c>
    </row>
    <row r="3" spans="1:15" x14ac:dyDescent="0.25">
      <c r="A3" s="13" t="s">
        <v>5</v>
      </c>
      <c r="B3" s="4">
        <v>72</v>
      </c>
      <c r="C3" s="3">
        <f>B3*24</f>
        <v>1728</v>
      </c>
      <c r="D3" s="3">
        <f>C3*2</f>
        <v>3456</v>
      </c>
      <c r="E3" s="5">
        <f>C3*5</f>
        <v>8640</v>
      </c>
      <c r="F3" s="35"/>
      <c r="H3" s="21" t="s">
        <v>5</v>
      </c>
      <c r="I3" s="81" t="s">
        <v>101</v>
      </c>
      <c r="J3" s="23" t="s">
        <v>2</v>
      </c>
      <c r="K3" s="22">
        <v>13</v>
      </c>
      <c r="L3" s="23">
        <v>330</v>
      </c>
      <c r="M3" s="23">
        <v>330</v>
      </c>
      <c r="N3" s="24">
        <v>330</v>
      </c>
    </row>
    <row r="4" spans="1:15" x14ac:dyDescent="0.25">
      <c r="A4" s="13" t="s">
        <v>6</v>
      </c>
      <c r="B4" s="4">
        <v>18</v>
      </c>
      <c r="C4" s="3">
        <f>B4*24</f>
        <v>432</v>
      </c>
      <c r="D4" s="3">
        <f>C4*2</f>
        <v>864</v>
      </c>
      <c r="E4" s="5">
        <f>C4*5</f>
        <v>2160</v>
      </c>
      <c r="F4" s="35"/>
      <c r="H4" s="13" t="s">
        <v>6</v>
      </c>
      <c r="I4" s="82" t="s">
        <v>102</v>
      </c>
      <c r="J4" s="15" t="s">
        <v>2</v>
      </c>
      <c r="K4" s="16">
        <v>13</v>
      </c>
      <c r="L4" s="15">
        <v>330</v>
      </c>
      <c r="M4" s="15">
        <v>330</v>
      </c>
      <c r="N4" s="17">
        <v>330</v>
      </c>
    </row>
    <row r="5" spans="1:15" ht="15.75" thickBot="1" x14ac:dyDescent="0.3">
      <c r="A5" s="14" t="s">
        <v>7</v>
      </c>
      <c r="B5" s="6">
        <v>90</v>
      </c>
      <c r="C5" s="7">
        <f>B5*24</f>
        <v>2160</v>
      </c>
      <c r="D5" s="7">
        <f>C5*2</f>
        <v>4320</v>
      </c>
      <c r="E5" s="8">
        <f>C5*5</f>
        <v>10800</v>
      </c>
      <c r="F5" s="35"/>
      <c r="H5" s="14" t="s">
        <v>7</v>
      </c>
      <c r="I5" s="83" t="s">
        <v>103</v>
      </c>
      <c r="J5" s="19" t="s">
        <v>2</v>
      </c>
      <c r="K5" s="18">
        <v>12</v>
      </c>
      <c r="L5" s="19">
        <v>305</v>
      </c>
      <c r="M5" s="19">
        <v>305</v>
      </c>
      <c r="N5" s="20">
        <v>305</v>
      </c>
    </row>
    <row r="6" spans="1:15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19.5" thickBot="1" x14ac:dyDescent="0.35">
      <c r="A7" s="144" t="s">
        <v>79</v>
      </c>
      <c r="B7" s="145"/>
      <c r="C7" s="145"/>
      <c r="D7" s="145"/>
      <c r="E7" s="145"/>
      <c r="F7" s="145"/>
      <c r="G7" s="145"/>
      <c r="H7" s="145"/>
      <c r="I7" s="145"/>
      <c r="J7" s="145"/>
      <c r="K7" s="146"/>
      <c r="L7" s="67"/>
      <c r="M7" s="129" t="s">
        <v>96</v>
      </c>
      <c r="N7" s="130"/>
      <c r="O7" s="131"/>
    </row>
    <row r="8" spans="1:15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8" t="s">
        <v>91</v>
      </c>
      <c r="N8" s="69"/>
      <c r="O8" s="70" t="s">
        <v>92</v>
      </c>
    </row>
    <row r="9" spans="1:15" ht="15.75" thickBot="1" x14ac:dyDescent="0.3">
      <c r="A9" s="1"/>
      <c r="B9" s="147" t="s">
        <v>46</v>
      </c>
      <c r="C9" s="148"/>
      <c r="D9" s="148"/>
      <c r="E9" s="149"/>
      <c r="F9" s="147" t="s">
        <v>50</v>
      </c>
      <c r="G9" s="148"/>
      <c r="H9" s="149"/>
      <c r="I9" s="147" t="s">
        <v>51</v>
      </c>
      <c r="J9" s="148"/>
      <c r="K9" s="149"/>
      <c r="L9" s="1"/>
      <c r="M9" s="71" t="s">
        <v>104</v>
      </c>
      <c r="N9" s="72"/>
      <c r="O9" s="73" t="s">
        <v>92</v>
      </c>
    </row>
    <row r="10" spans="1:15" ht="24.75" thickBot="1" x14ac:dyDescent="0.3">
      <c r="A10" s="9" t="s">
        <v>11</v>
      </c>
      <c r="B10" s="54" t="s">
        <v>48</v>
      </c>
      <c r="C10" s="65" t="s">
        <v>12</v>
      </c>
      <c r="D10" s="65" t="s">
        <v>15</v>
      </c>
      <c r="E10" s="66" t="s">
        <v>47</v>
      </c>
      <c r="F10" s="65" t="s">
        <v>49</v>
      </c>
      <c r="G10" s="65" t="s">
        <v>15</v>
      </c>
      <c r="H10" s="66" t="s">
        <v>47</v>
      </c>
      <c r="I10" s="43" t="s">
        <v>12</v>
      </c>
      <c r="J10" s="44" t="s">
        <v>15</v>
      </c>
      <c r="K10" s="45" t="s">
        <v>47</v>
      </c>
      <c r="L10" s="1"/>
      <c r="M10" s="1"/>
    </row>
    <row r="11" spans="1:15" ht="15.75" thickBot="1" x14ac:dyDescent="0.3">
      <c r="A11" s="13" t="s">
        <v>5</v>
      </c>
      <c r="B11" s="102">
        <v>7</v>
      </c>
      <c r="C11" s="103">
        <f>B11*C3+100</f>
        <v>12196</v>
      </c>
      <c r="D11" s="104">
        <f>B11*D3+115</f>
        <v>24307</v>
      </c>
      <c r="E11" s="105">
        <f>E3*B11+175</f>
        <v>60655</v>
      </c>
      <c r="F11" s="104">
        <f>B11*C3+175</f>
        <v>12271</v>
      </c>
      <c r="G11" s="104">
        <f>B11*D3+205</f>
        <v>24397</v>
      </c>
      <c r="H11" s="105">
        <f>E3*B11+325</f>
        <v>60805</v>
      </c>
      <c r="I11" s="106">
        <f>B11*C3+'Berechnung Transport Kosten'!$N$2</f>
        <v>14643.24725</v>
      </c>
      <c r="J11" s="107">
        <f>B11*D3+'Berechnung Transport Kosten'!$N$3</f>
        <v>28371.293250000002</v>
      </c>
      <c r="K11" s="108">
        <f>B11*E3+'Berechnung Transport Kosten'!$N$4</f>
        <v>69378.167499999996</v>
      </c>
      <c r="L11" s="1"/>
      <c r="M11" s="129" t="s">
        <v>95</v>
      </c>
      <c r="N11" s="130"/>
      <c r="O11" s="131"/>
    </row>
    <row r="12" spans="1:15" x14ac:dyDescent="0.25">
      <c r="A12" s="13" t="s">
        <v>6</v>
      </c>
      <c r="B12" s="109">
        <v>28</v>
      </c>
      <c r="C12" s="110">
        <f>B12*C4+100</f>
        <v>12196</v>
      </c>
      <c r="D12" s="111">
        <f>B12*D4+115</f>
        <v>24307</v>
      </c>
      <c r="E12" s="112">
        <f>E4*B12+175</f>
        <v>60655</v>
      </c>
      <c r="F12" s="111">
        <f t="shared" ref="F12:F13" si="0">B12*C4+175</f>
        <v>12271</v>
      </c>
      <c r="G12" s="111">
        <f t="shared" ref="G12:G13" si="1">B12*D4+205</f>
        <v>24397</v>
      </c>
      <c r="H12" s="112">
        <f t="shared" ref="H12:H13" si="2">E4*B12+325</f>
        <v>60805</v>
      </c>
      <c r="I12" s="113">
        <f>B12*C4+'Berechnung Transport Kosten'!$N$2</f>
        <v>14643.24725</v>
      </c>
      <c r="J12" s="111">
        <f>B12*D4+'Berechnung Transport Kosten'!$N$3</f>
        <v>28371.293250000002</v>
      </c>
      <c r="K12" s="112">
        <f>B12*E4+'Berechnung Transport Kosten'!$N$4</f>
        <v>69378.167499999996</v>
      </c>
      <c r="L12" s="1"/>
      <c r="M12" s="68" t="s">
        <v>91</v>
      </c>
      <c r="N12" s="69"/>
      <c r="O12" s="70" t="s">
        <v>92</v>
      </c>
    </row>
    <row r="13" spans="1:15" ht="15.75" thickBot="1" x14ac:dyDescent="0.3">
      <c r="A13" s="14" t="s">
        <v>7</v>
      </c>
      <c r="B13" s="114">
        <v>7</v>
      </c>
      <c r="C13" s="115">
        <f>B13*C5+100</f>
        <v>15220</v>
      </c>
      <c r="D13" s="116">
        <f>B13*D5+115</f>
        <v>30355</v>
      </c>
      <c r="E13" s="117">
        <f t="shared" ref="E13" si="3">E5*B13+175</f>
        <v>75775</v>
      </c>
      <c r="F13" s="116">
        <f t="shared" si="0"/>
        <v>15295</v>
      </c>
      <c r="G13" s="116">
        <f t="shared" si="1"/>
        <v>30445</v>
      </c>
      <c r="H13" s="117">
        <f t="shared" si="2"/>
        <v>75925</v>
      </c>
      <c r="I13" s="118">
        <f>B13*C5+'Berechnung Transport Kosten'!$N$2</f>
        <v>17667.24725</v>
      </c>
      <c r="J13" s="116">
        <f>B13*D5+'Berechnung Transport Kosten'!$N$3</f>
        <v>34419.293250000002</v>
      </c>
      <c r="K13" s="117">
        <f>B13*E5+'Berechnung Transport Kosten'!$N$4</f>
        <v>84498.167499999996</v>
      </c>
      <c r="L13" s="1"/>
      <c r="M13" s="74" t="s">
        <v>104</v>
      </c>
      <c r="N13" s="75"/>
      <c r="O13" s="76" t="s">
        <v>92</v>
      </c>
    </row>
    <row r="14" spans="1:15" ht="15.75" thickBot="1" x14ac:dyDescent="0.3">
      <c r="A14" s="34"/>
      <c r="B14" s="35"/>
      <c r="C14" s="35"/>
      <c r="D14" s="35"/>
      <c r="E14" s="35"/>
      <c r="F14" s="35"/>
      <c r="G14" s="1"/>
      <c r="H14" s="1"/>
      <c r="I14" s="1"/>
      <c r="J14" s="1"/>
      <c r="K14" s="1"/>
      <c r="L14" s="1"/>
      <c r="M14" s="77" t="s">
        <v>93</v>
      </c>
      <c r="N14" s="78"/>
      <c r="O14" s="136" t="s">
        <v>92</v>
      </c>
    </row>
    <row r="15" spans="1:15" s="36" customFormat="1" ht="19.5" thickBot="1" x14ac:dyDescent="0.35">
      <c r="A15" s="144" t="s">
        <v>90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6"/>
      <c r="L15" s="67"/>
      <c r="M15" s="79" t="s">
        <v>94</v>
      </c>
      <c r="N15" s="80"/>
      <c r="O15" s="137"/>
    </row>
    <row r="16" spans="1:15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5" ht="15.75" thickBot="1" x14ac:dyDescent="0.3">
      <c r="A17" s="1"/>
      <c r="B17" s="147" t="s">
        <v>46</v>
      </c>
      <c r="C17" s="148"/>
      <c r="D17" s="148"/>
      <c r="E17" s="149"/>
      <c r="F17" s="147" t="s">
        <v>50</v>
      </c>
      <c r="G17" s="148"/>
      <c r="H17" s="149"/>
      <c r="I17" s="147" t="s">
        <v>51</v>
      </c>
      <c r="J17" s="148"/>
      <c r="K17" s="149"/>
      <c r="L17" s="1"/>
      <c r="M17" s="129" t="s">
        <v>100</v>
      </c>
      <c r="N17" s="130"/>
      <c r="O17" s="131"/>
    </row>
    <row r="18" spans="1:15" ht="24.75" thickBot="1" x14ac:dyDescent="0.3">
      <c r="A18" s="9" t="s">
        <v>11</v>
      </c>
      <c r="B18" s="54" t="s">
        <v>48</v>
      </c>
      <c r="C18" s="44" t="s">
        <v>12</v>
      </c>
      <c r="D18" s="44" t="s">
        <v>15</v>
      </c>
      <c r="E18" s="45" t="s">
        <v>47</v>
      </c>
      <c r="F18" s="44" t="s">
        <v>49</v>
      </c>
      <c r="G18" s="44" t="s">
        <v>15</v>
      </c>
      <c r="H18" s="45" t="s">
        <v>30</v>
      </c>
      <c r="I18" s="43" t="s">
        <v>12</v>
      </c>
      <c r="J18" s="44" t="s">
        <v>15</v>
      </c>
      <c r="K18" s="45" t="s">
        <v>47</v>
      </c>
      <c r="L18" s="1"/>
      <c r="M18" s="68" t="s">
        <v>91</v>
      </c>
      <c r="N18" s="69"/>
      <c r="O18" s="70" t="s">
        <v>92</v>
      </c>
    </row>
    <row r="19" spans="1:15" x14ac:dyDescent="0.25">
      <c r="A19" s="13" t="s">
        <v>5</v>
      </c>
      <c r="B19" s="119">
        <v>7</v>
      </c>
      <c r="C19" s="107">
        <f>B19*C3+100</f>
        <v>12196</v>
      </c>
      <c r="D19" s="107">
        <f>B19*D3+115</f>
        <v>24307</v>
      </c>
      <c r="E19" s="107">
        <f>B19*E3+175</f>
        <v>60655</v>
      </c>
      <c r="F19" s="107">
        <f>B19*C3+175</f>
        <v>12271</v>
      </c>
      <c r="G19" s="107">
        <f>B19*D3+205</f>
        <v>24397</v>
      </c>
      <c r="H19" s="108">
        <f>B19*E3+325</f>
        <v>60805</v>
      </c>
      <c r="I19" s="120">
        <f>+B19*C3+'Berechnung Transport Kosten'!$N$5</f>
        <v>14668.623</v>
      </c>
      <c r="J19" s="107">
        <f>B19*D3+'Berechnung Transport Kosten'!$N$6</f>
        <v>27980.877250000001</v>
      </c>
      <c r="K19" s="108">
        <f>B19*E3+'Berechnung Transport Kosten'!$N$7</f>
        <v>67699.208750000005</v>
      </c>
      <c r="L19" s="1"/>
      <c r="M19" s="74" t="s">
        <v>104</v>
      </c>
      <c r="N19" s="75"/>
      <c r="O19" s="76" t="s">
        <v>92</v>
      </c>
    </row>
    <row r="20" spans="1:15" x14ac:dyDescent="0.25">
      <c r="A20" s="13" t="s">
        <v>6</v>
      </c>
      <c r="B20" s="121">
        <v>30</v>
      </c>
      <c r="C20" s="111">
        <f t="shared" ref="C20:C21" si="4">B20*C4+100</f>
        <v>13060</v>
      </c>
      <c r="D20" s="111">
        <f t="shared" ref="D20:D21" si="5">B20*D4+115</f>
        <v>26035</v>
      </c>
      <c r="E20" s="111">
        <f t="shared" ref="E20:E21" si="6">B20*E4+175</f>
        <v>64975</v>
      </c>
      <c r="F20" s="111">
        <f t="shared" ref="F20:F21" si="7">B20*C4+175</f>
        <v>13135</v>
      </c>
      <c r="G20" s="111">
        <f t="shared" ref="G20:G21" si="8">B20*D4+205</f>
        <v>26125</v>
      </c>
      <c r="H20" s="112">
        <f t="shared" ref="H20:H21" si="9">B20*E4+325</f>
        <v>65125</v>
      </c>
      <c r="I20" s="110">
        <f>+B20*C4+'Berechnung Transport Kosten'!$N$5</f>
        <v>15532.623</v>
      </c>
      <c r="J20" s="111">
        <f>B20*D4+'Berechnung Transport Kosten'!$N$6</f>
        <v>29708.877250000001</v>
      </c>
      <c r="K20" s="112">
        <f>B20*E4+'Berechnung Transport Kosten'!$N$7</f>
        <v>72019.208750000005</v>
      </c>
      <c r="L20" s="1"/>
      <c r="M20" s="132" t="s">
        <v>105</v>
      </c>
      <c r="N20" s="133"/>
      <c r="O20" s="136" t="s">
        <v>92</v>
      </c>
    </row>
    <row r="21" spans="1:15" ht="19.5" customHeight="1" thickBot="1" x14ac:dyDescent="0.3">
      <c r="A21" s="14" t="s">
        <v>7</v>
      </c>
      <c r="B21" s="122">
        <v>7</v>
      </c>
      <c r="C21" s="116">
        <f t="shared" si="4"/>
        <v>15220</v>
      </c>
      <c r="D21" s="116">
        <f t="shared" si="5"/>
        <v>30355</v>
      </c>
      <c r="E21" s="116">
        <f t="shared" si="6"/>
        <v>75775</v>
      </c>
      <c r="F21" s="116">
        <f t="shared" si="7"/>
        <v>15295</v>
      </c>
      <c r="G21" s="116">
        <f t="shared" si="8"/>
        <v>30445</v>
      </c>
      <c r="H21" s="117">
        <f t="shared" si="9"/>
        <v>75925</v>
      </c>
      <c r="I21" s="115">
        <f>+B21*C5+'Berechnung Transport Kosten'!$N$5</f>
        <v>17692.623</v>
      </c>
      <c r="J21" s="116">
        <f>B21*D5+'Berechnung Transport Kosten'!$N$6</f>
        <v>34028.877249999998</v>
      </c>
      <c r="K21" s="117">
        <f>B21*E5+'Berechnung Transport Kosten'!$N$7</f>
        <v>82819.208750000005</v>
      </c>
      <c r="L21" s="1"/>
      <c r="M21" s="134"/>
      <c r="N21" s="135"/>
      <c r="O21" s="137"/>
    </row>
    <row r="22" spans="1:15" ht="9.7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 s="36" customFormat="1" ht="19.5" thickBot="1" x14ac:dyDescent="0.35">
      <c r="A23" s="144" t="s">
        <v>39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6"/>
      <c r="L23" s="67"/>
      <c r="M23" s="138" t="s">
        <v>97</v>
      </c>
      <c r="N23" s="139"/>
      <c r="O23" s="140"/>
    </row>
    <row r="24" spans="1:15" ht="9.75" customHeight="1" thickBot="1" x14ac:dyDescent="0.3">
      <c r="H24" s="1"/>
      <c r="I24" s="1"/>
      <c r="J24" s="1"/>
      <c r="K24" s="1"/>
      <c r="L24" s="1"/>
      <c r="M24" s="34"/>
      <c r="N24" s="78"/>
      <c r="O24" s="78"/>
    </row>
    <row r="25" spans="1:15" ht="15.75" customHeight="1" thickBot="1" x14ac:dyDescent="0.3">
      <c r="A25" s="1"/>
      <c r="B25" s="147" t="s">
        <v>46</v>
      </c>
      <c r="C25" s="148"/>
      <c r="D25" s="148"/>
      <c r="E25" s="149"/>
      <c r="F25" s="147" t="s">
        <v>50</v>
      </c>
      <c r="G25" s="148"/>
      <c r="H25" s="149"/>
      <c r="I25" s="147" t="s">
        <v>51</v>
      </c>
      <c r="J25" s="148"/>
      <c r="K25" s="149"/>
      <c r="L25" s="1"/>
      <c r="M25" s="141" t="s">
        <v>98</v>
      </c>
      <c r="N25" s="142"/>
      <c r="O25" s="143"/>
    </row>
    <row r="26" spans="1:15" ht="24.75" thickBot="1" x14ac:dyDescent="0.3">
      <c r="A26" s="9" t="s">
        <v>11</v>
      </c>
      <c r="B26" s="54" t="s">
        <v>48</v>
      </c>
      <c r="C26" s="44" t="s">
        <v>12</v>
      </c>
      <c r="D26" s="44" t="s">
        <v>15</v>
      </c>
      <c r="E26" s="45" t="s">
        <v>47</v>
      </c>
      <c r="F26" s="43" t="s">
        <v>49</v>
      </c>
      <c r="G26" s="44" t="s">
        <v>15</v>
      </c>
      <c r="H26" s="45" t="s">
        <v>47</v>
      </c>
      <c r="I26" s="43" t="s">
        <v>12</v>
      </c>
      <c r="J26" s="44" t="s">
        <v>15</v>
      </c>
      <c r="K26" s="45" t="s">
        <v>47</v>
      </c>
      <c r="L26" s="1"/>
      <c r="M26" s="123"/>
      <c r="N26" s="124"/>
      <c r="O26" s="125"/>
    </row>
    <row r="27" spans="1:15" ht="15" customHeight="1" x14ac:dyDescent="0.25">
      <c r="A27" s="13" t="s">
        <v>5</v>
      </c>
      <c r="B27" s="90">
        <v>7</v>
      </c>
      <c r="C27" s="91">
        <f>B27*C3+100</f>
        <v>12196</v>
      </c>
      <c r="D27" s="92">
        <f>B27*D3+115</f>
        <v>24307</v>
      </c>
      <c r="E27" s="93">
        <f>B27*E3+175</f>
        <v>60655</v>
      </c>
      <c r="F27" s="91">
        <f>B27*C3+175</f>
        <v>12271</v>
      </c>
      <c r="G27" s="92">
        <f>B27*D3+205</f>
        <v>24397</v>
      </c>
      <c r="H27" s="93">
        <f>B27*E3+325</f>
        <v>60805</v>
      </c>
      <c r="I27" s="91">
        <f>+B27*C3+'Berechnung Transport Kosten'!$N$8</f>
        <v>13934.491</v>
      </c>
      <c r="J27" s="92">
        <f>B27*D3+'Berechnung Transport Kosten'!$N$9</f>
        <v>27353.780749999998</v>
      </c>
      <c r="K27" s="93">
        <f>B27*E3+'Berechnung Transport Kosten'!$N$10</f>
        <v>67434.386249999996</v>
      </c>
      <c r="L27" s="1"/>
      <c r="M27" s="123" t="s">
        <v>99</v>
      </c>
      <c r="N27" s="124"/>
      <c r="O27" s="125"/>
    </row>
    <row r="28" spans="1:15" x14ac:dyDescent="0.25">
      <c r="A28" s="13" t="s">
        <v>6</v>
      </c>
      <c r="B28" s="94">
        <v>30</v>
      </c>
      <c r="C28" s="97">
        <f t="shared" ref="C28:C29" si="10">B28*C4+100</f>
        <v>13060</v>
      </c>
      <c r="D28" s="95">
        <f t="shared" ref="D28:D29" si="11">B28*D4+115</f>
        <v>26035</v>
      </c>
      <c r="E28" s="96">
        <f t="shared" ref="E28:E29" si="12">B28*E4+175</f>
        <v>64975</v>
      </c>
      <c r="F28" s="97">
        <f t="shared" ref="F28:F29" si="13">B28*C4+175</f>
        <v>13135</v>
      </c>
      <c r="G28" s="95">
        <f t="shared" ref="G28:G29" si="14">B28*D4+205</f>
        <v>26125</v>
      </c>
      <c r="H28" s="96">
        <f t="shared" ref="H28:H29" si="15">B28*E4+325</f>
        <v>65125</v>
      </c>
      <c r="I28" s="97">
        <f>+B28*C4+'Berechnung Transport Kosten'!$N$8</f>
        <v>14798.491</v>
      </c>
      <c r="J28" s="95">
        <f>B28*D4+'Berechnung Transport Kosten'!$N$9</f>
        <v>29081.780749999998</v>
      </c>
      <c r="K28" s="96">
        <f>B28*E4+'Berechnung Transport Kosten'!$N$10</f>
        <v>71754.386249999996</v>
      </c>
      <c r="L28" s="1"/>
      <c r="M28" s="123"/>
      <c r="N28" s="124"/>
      <c r="O28" s="125"/>
    </row>
    <row r="29" spans="1:15" ht="15.75" thickBot="1" x14ac:dyDescent="0.3">
      <c r="A29" s="14" t="s">
        <v>7</v>
      </c>
      <c r="B29" s="98">
        <v>7</v>
      </c>
      <c r="C29" s="101">
        <f t="shared" si="10"/>
        <v>15220</v>
      </c>
      <c r="D29" s="99">
        <f t="shared" si="11"/>
        <v>30355</v>
      </c>
      <c r="E29" s="100">
        <f t="shared" si="12"/>
        <v>75775</v>
      </c>
      <c r="F29" s="101">
        <f t="shared" si="13"/>
        <v>15295</v>
      </c>
      <c r="G29" s="99">
        <f t="shared" si="14"/>
        <v>30445</v>
      </c>
      <c r="H29" s="100">
        <f t="shared" si="15"/>
        <v>75925</v>
      </c>
      <c r="I29" s="101">
        <f>+B29*C5+'Berechnung Transport Kosten'!$N$8</f>
        <v>16958.491000000002</v>
      </c>
      <c r="J29" s="99">
        <f>B29*D5+'Berechnung Transport Kosten'!$N$9</f>
        <v>33401.780749999998</v>
      </c>
      <c r="K29" s="100">
        <f>B29*E5+'Berechnung Transport Kosten'!$N$10</f>
        <v>82554.386249999996</v>
      </c>
      <c r="L29" s="1"/>
      <c r="M29" s="126"/>
      <c r="N29" s="127"/>
      <c r="O29" s="128"/>
    </row>
    <row r="30" spans="1:15" s="36" customFormat="1" ht="19.5" thickBot="1" x14ac:dyDescent="0.35">
      <c r="A30" s="144" t="s">
        <v>106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6"/>
      <c r="L30" s="67"/>
      <c r="M30" s="129" t="s">
        <v>96</v>
      </c>
      <c r="N30" s="130"/>
      <c r="O30" s="131"/>
    </row>
    <row r="31" spans="1:15" s="36" customFormat="1" ht="1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8" t="s">
        <v>91</v>
      </c>
      <c r="N31" s="69"/>
      <c r="O31" s="70" t="s">
        <v>92</v>
      </c>
    </row>
    <row r="32" spans="1:15" s="36" customFormat="1" ht="15.75" thickBot="1" x14ac:dyDescent="0.3">
      <c r="A32" s="1"/>
      <c r="B32" s="147" t="s">
        <v>46</v>
      </c>
      <c r="C32" s="148"/>
      <c r="D32" s="148"/>
      <c r="E32" s="149"/>
      <c r="F32" s="147" t="s">
        <v>50</v>
      </c>
      <c r="G32" s="148"/>
      <c r="H32" s="149"/>
      <c r="I32" s="147" t="s">
        <v>51</v>
      </c>
      <c r="J32" s="148"/>
      <c r="K32" s="149"/>
      <c r="L32" s="1"/>
      <c r="M32" s="71" t="s">
        <v>104</v>
      </c>
      <c r="N32" s="72"/>
      <c r="O32" s="73" t="s">
        <v>92</v>
      </c>
    </row>
    <row r="33" spans="1:15" s="36" customFormat="1" ht="24.75" thickBot="1" x14ac:dyDescent="0.3">
      <c r="A33" s="9" t="s">
        <v>11</v>
      </c>
      <c r="B33" s="54" t="s">
        <v>48</v>
      </c>
      <c r="C33" s="44" t="s">
        <v>12</v>
      </c>
      <c r="D33" s="44" t="s">
        <v>15</v>
      </c>
      <c r="E33" s="45" t="s">
        <v>47</v>
      </c>
      <c r="F33" s="44" t="s">
        <v>49</v>
      </c>
      <c r="G33" s="44" t="s">
        <v>15</v>
      </c>
      <c r="H33" s="45" t="s">
        <v>47</v>
      </c>
      <c r="I33" s="43" t="s">
        <v>12</v>
      </c>
      <c r="J33" s="44" t="s">
        <v>15</v>
      </c>
      <c r="K33" s="45" t="s">
        <v>47</v>
      </c>
      <c r="L33" s="1"/>
      <c r="M33" s="1"/>
    </row>
    <row r="34" spans="1:15" s="36" customFormat="1" ht="15.75" thickBot="1" x14ac:dyDescent="0.3">
      <c r="A34" s="13" t="s">
        <v>5</v>
      </c>
      <c r="B34" s="90">
        <v>7</v>
      </c>
      <c r="C34" s="106">
        <f>B34*C3+100</f>
        <v>12196</v>
      </c>
      <c r="D34" s="107">
        <f>B34*D3+115</f>
        <v>24307</v>
      </c>
      <c r="E34" s="108">
        <f>B34*E3+175</f>
        <v>60655</v>
      </c>
      <c r="F34" s="106">
        <f>B34*C3+175</f>
        <v>12271</v>
      </c>
      <c r="G34" s="107">
        <f>B34*D3+205</f>
        <v>24397</v>
      </c>
      <c r="H34" s="108">
        <f>B34*E3+325</f>
        <v>60805</v>
      </c>
      <c r="I34" s="120">
        <f>B34*C3+'Berechnung Transport Kosten'!$N$11</f>
        <v>14021.618</v>
      </c>
      <c r="J34" s="107">
        <f>B34*D3+'Berechnung Transport Kosten'!$N$12</f>
        <v>27086.867249999999</v>
      </c>
      <c r="K34" s="108">
        <f>E3*B34+'Berechnung Transport Kosten'!$N$13</f>
        <v>66270.021250000005</v>
      </c>
      <c r="L34" s="1"/>
      <c r="M34" s="129" t="s">
        <v>95</v>
      </c>
      <c r="N34" s="130"/>
      <c r="O34" s="131"/>
    </row>
    <row r="35" spans="1:15" s="36" customFormat="1" x14ac:dyDescent="0.25">
      <c r="A35" s="13" t="s">
        <v>6</v>
      </c>
      <c r="B35" s="94">
        <v>30</v>
      </c>
      <c r="C35" s="113">
        <f t="shared" ref="C35:C36" si="16">B35*C4+100</f>
        <v>13060</v>
      </c>
      <c r="D35" s="111">
        <f t="shared" ref="D35:D36" si="17">B35*D4+115</f>
        <v>26035</v>
      </c>
      <c r="E35" s="112">
        <f t="shared" ref="E35:E36" si="18">B35*E4+175</f>
        <v>64975</v>
      </c>
      <c r="F35" s="113">
        <f t="shared" ref="F35:F36" si="19">B35*C4+175</f>
        <v>13135</v>
      </c>
      <c r="G35" s="111">
        <f t="shared" ref="G35:G36" si="20">B35*D4+205</f>
        <v>26125</v>
      </c>
      <c r="H35" s="112">
        <f t="shared" ref="H35:H36" si="21">B35*E4+325</f>
        <v>65125</v>
      </c>
      <c r="I35" s="110">
        <f>B35*C4+'Berechnung Transport Kosten'!$N$11</f>
        <v>14885.618</v>
      </c>
      <c r="J35" s="111">
        <f>B35*D4+'Berechnung Transport Kosten'!$N$12</f>
        <v>28814.867249999999</v>
      </c>
      <c r="K35" s="112">
        <f>E4*B35+'Berechnung Transport Kosten'!$N$13</f>
        <v>70590.021250000005</v>
      </c>
      <c r="L35" s="1"/>
      <c r="M35" s="68" t="s">
        <v>91</v>
      </c>
      <c r="N35" s="69"/>
      <c r="O35" s="70" t="s">
        <v>92</v>
      </c>
    </row>
    <row r="36" spans="1:15" s="36" customFormat="1" ht="15.75" thickBot="1" x14ac:dyDescent="0.3">
      <c r="A36" s="14" t="s">
        <v>7</v>
      </c>
      <c r="B36" s="98">
        <v>7</v>
      </c>
      <c r="C36" s="118">
        <f t="shared" si="16"/>
        <v>15220</v>
      </c>
      <c r="D36" s="116">
        <f t="shared" si="17"/>
        <v>30355</v>
      </c>
      <c r="E36" s="117">
        <f t="shared" si="18"/>
        <v>75775</v>
      </c>
      <c r="F36" s="118">
        <f t="shared" si="19"/>
        <v>15295</v>
      </c>
      <c r="G36" s="116">
        <f t="shared" si="20"/>
        <v>30445</v>
      </c>
      <c r="H36" s="117">
        <f t="shared" si="21"/>
        <v>75925</v>
      </c>
      <c r="I36" s="115">
        <f>B36*C5+'Berechnung Transport Kosten'!$N$11</f>
        <v>17045.617999999999</v>
      </c>
      <c r="J36" s="116">
        <f>B36*D5+'Berechnung Transport Kosten'!$N$12</f>
        <v>33134.867250000003</v>
      </c>
      <c r="K36" s="117">
        <f>E5*B36+'Berechnung Transport Kosten'!$N$13</f>
        <v>81390.021250000005</v>
      </c>
      <c r="L36" s="1"/>
      <c r="M36" s="74" t="s">
        <v>104</v>
      </c>
      <c r="N36" s="75"/>
      <c r="O36" s="76" t="s">
        <v>92</v>
      </c>
    </row>
    <row r="37" spans="1:15" s="36" customFormat="1" ht="15.75" thickBot="1" x14ac:dyDescent="0.3">
      <c r="A37" s="34"/>
      <c r="B37" s="35"/>
      <c r="C37" s="35"/>
      <c r="D37" s="35"/>
      <c r="E37" s="35"/>
      <c r="F37" s="35"/>
      <c r="G37" s="1"/>
      <c r="H37" s="1"/>
      <c r="I37" s="1"/>
      <c r="J37" s="1"/>
      <c r="K37" s="1"/>
      <c r="L37" s="1"/>
      <c r="M37" s="77" t="s">
        <v>93</v>
      </c>
      <c r="N37" s="78"/>
      <c r="O37" s="136" t="s">
        <v>92</v>
      </c>
    </row>
    <row r="38" spans="1:15" s="36" customFormat="1" ht="19.5" thickBot="1" x14ac:dyDescent="0.35">
      <c r="A38" s="144" t="s">
        <v>38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6"/>
      <c r="L38" s="67"/>
      <c r="M38" s="79" t="s">
        <v>94</v>
      </c>
      <c r="N38" s="80"/>
      <c r="O38" s="137"/>
    </row>
    <row r="39" spans="1:15" s="36" customFormat="1" ht="19.5" customHeight="1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5" s="36" customFormat="1" ht="15.75" thickBot="1" x14ac:dyDescent="0.3">
      <c r="A40" s="1"/>
      <c r="B40" s="147" t="s">
        <v>46</v>
      </c>
      <c r="C40" s="148"/>
      <c r="D40" s="148"/>
      <c r="E40" s="149"/>
      <c r="F40" s="147" t="s">
        <v>50</v>
      </c>
      <c r="G40" s="148"/>
      <c r="H40" s="149"/>
      <c r="I40" s="147" t="s">
        <v>51</v>
      </c>
      <c r="J40" s="148"/>
      <c r="K40" s="149"/>
      <c r="L40" s="1"/>
      <c r="M40" s="129" t="s">
        <v>100</v>
      </c>
      <c r="N40" s="130"/>
      <c r="O40" s="131"/>
    </row>
    <row r="41" spans="1:15" s="36" customFormat="1" ht="24.75" thickBot="1" x14ac:dyDescent="0.3">
      <c r="A41" s="9" t="s">
        <v>11</v>
      </c>
      <c r="B41" s="54" t="s">
        <v>48</v>
      </c>
      <c r="C41" s="44" t="s">
        <v>12</v>
      </c>
      <c r="D41" s="44" t="s">
        <v>15</v>
      </c>
      <c r="E41" s="45" t="s">
        <v>47</v>
      </c>
      <c r="F41" s="44" t="s">
        <v>49</v>
      </c>
      <c r="G41" s="44" t="s">
        <v>15</v>
      </c>
      <c r="H41" s="45" t="s">
        <v>47</v>
      </c>
      <c r="I41" s="43" t="s">
        <v>12</v>
      </c>
      <c r="J41" s="44" t="s">
        <v>15</v>
      </c>
      <c r="K41" s="45" t="s">
        <v>47</v>
      </c>
      <c r="L41" s="1"/>
      <c r="M41" s="68" t="s">
        <v>91</v>
      </c>
      <c r="N41" s="69"/>
      <c r="O41" s="70" t="s">
        <v>92</v>
      </c>
    </row>
    <row r="42" spans="1:15" s="36" customFormat="1" x14ac:dyDescent="0.25">
      <c r="A42" s="13" t="s">
        <v>5</v>
      </c>
      <c r="B42" s="90">
        <v>7</v>
      </c>
      <c r="C42" s="106">
        <f>B42*C3+100</f>
        <v>12196</v>
      </c>
      <c r="D42" s="107">
        <f>B42*D3+115</f>
        <v>24307</v>
      </c>
      <c r="E42" s="108">
        <f>B42*E3+175</f>
        <v>60655</v>
      </c>
      <c r="F42" s="106">
        <f>B42*C3+175</f>
        <v>12271</v>
      </c>
      <c r="G42" s="107">
        <f>B42*D3+205</f>
        <v>24397</v>
      </c>
      <c r="H42" s="108">
        <f>B42*E3+325</f>
        <v>60805</v>
      </c>
      <c r="I42" s="120">
        <f>B42*C3+'Berechnung Transport Kosten'!$N$14</f>
        <v>14300.88175</v>
      </c>
      <c r="J42" s="107">
        <f>B42*D3+'Berechnung Transport Kosten'!$N$15</f>
        <v>28045.394749999999</v>
      </c>
      <c r="K42" s="108">
        <f>E3*B42+'Berechnung Transport Kosten'!$N$16</f>
        <v>69060.502500000002</v>
      </c>
      <c r="L42" s="1"/>
      <c r="M42" s="74" t="s">
        <v>104</v>
      </c>
      <c r="N42" s="75"/>
      <c r="O42" s="76" t="s">
        <v>92</v>
      </c>
    </row>
    <row r="43" spans="1:15" s="36" customFormat="1" x14ac:dyDescent="0.25">
      <c r="A43" s="13" t="s">
        <v>6</v>
      </c>
      <c r="B43" s="94">
        <v>30</v>
      </c>
      <c r="C43" s="113">
        <f t="shared" ref="C43:C44" si="22">B43*C4+100</f>
        <v>13060</v>
      </c>
      <c r="D43" s="111">
        <f t="shared" ref="D43:D44" si="23">B43*D4+115</f>
        <v>26035</v>
      </c>
      <c r="E43" s="112">
        <f t="shared" ref="E43:E44" si="24">B43*E4+175</f>
        <v>64975</v>
      </c>
      <c r="F43" s="113">
        <f t="shared" ref="F43:F44" si="25">B43*C4+175</f>
        <v>13135</v>
      </c>
      <c r="G43" s="111">
        <f t="shared" ref="G43:G44" si="26">B43*D4+205</f>
        <v>26125</v>
      </c>
      <c r="H43" s="112">
        <f t="shared" ref="H43:H44" si="27">B43*E4+325</f>
        <v>65125</v>
      </c>
      <c r="I43" s="110">
        <f>B43*C4+'Berechnung Transport Kosten'!$N$14</f>
        <v>15164.88175</v>
      </c>
      <c r="J43" s="111">
        <f>B43*D4+'Berechnung Transport Kosten'!$N$15</f>
        <v>29773.394749999999</v>
      </c>
      <c r="K43" s="112">
        <f>E4*B43+'Berechnung Transport Kosten'!$N$16</f>
        <v>73380.502500000002</v>
      </c>
      <c r="L43" s="1"/>
      <c r="M43" s="132" t="s">
        <v>105</v>
      </c>
      <c r="N43" s="133"/>
      <c r="O43" s="136" t="s">
        <v>92</v>
      </c>
    </row>
    <row r="44" spans="1:15" s="36" customFormat="1" ht="15.75" thickBot="1" x14ac:dyDescent="0.3">
      <c r="A44" s="14" t="s">
        <v>7</v>
      </c>
      <c r="B44" s="98">
        <v>7</v>
      </c>
      <c r="C44" s="118">
        <f t="shared" si="22"/>
        <v>15220</v>
      </c>
      <c r="D44" s="116">
        <f t="shared" si="23"/>
        <v>30355</v>
      </c>
      <c r="E44" s="117">
        <f t="shared" si="24"/>
        <v>75775</v>
      </c>
      <c r="F44" s="118">
        <f t="shared" si="25"/>
        <v>15295</v>
      </c>
      <c r="G44" s="116">
        <f t="shared" si="26"/>
        <v>30445</v>
      </c>
      <c r="H44" s="117">
        <f t="shared" si="27"/>
        <v>75925</v>
      </c>
      <c r="I44" s="115">
        <f>B44*C5+'Berechnung Transport Kosten'!$N$14</f>
        <v>17324.88175</v>
      </c>
      <c r="J44" s="116">
        <f>B44*D5+'Berechnung Transport Kosten'!$N$15</f>
        <v>34093.394749999999</v>
      </c>
      <c r="K44" s="117">
        <f>E5*B44+'Berechnung Transport Kosten'!$N$16</f>
        <v>84180.502500000002</v>
      </c>
      <c r="L44" s="1"/>
      <c r="M44" s="134"/>
      <c r="N44" s="135"/>
      <c r="O44" s="137"/>
    </row>
    <row r="45" spans="1:15" s="36" customFormat="1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5" s="36" customFormat="1" ht="19.5" thickBot="1" x14ac:dyDescent="0.35">
      <c r="A46" s="144" t="s">
        <v>21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6"/>
      <c r="L46" s="67"/>
      <c r="M46" s="138" t="s">
        <v>97</v>
      </c>
      <c r="N46" s="139"/>
      <c r="O46" s="140"/>
    </row>
    <row r="47" spans="1:15" s="36" customFormat="1" ht="13.5" customHeight="1" thickBot="1" x14ac:dyDescent="0.3">
      <c r="H47" s="1"/>
      <c r="I47" s="1"/>
      <c r="J47" s="1"/>
      <c r="K47" s="1"/>
      <c r="L47" s="1"/>
      <c r="M47" s="34"/>
      <c r="N47" s="78"/>
      <c r="O47" s="78"/>
    </row>
    <row r="48" spans="1:15" s="36" customFormat="1" ht="15.75" thickBot="1" x14ac:dyDescent="0.3">
      <c r="A48" s="1"/>
      <c r="B48" s="147" t="s">
        <v>46</v>
      </c>
      <c r="C48" s="148"/>
      <c r="D48" s="148"/>
      <c r="E48" s="149"/>
      <c r="F48" s="147" t="s">
        <v>50</v>
      </c>
      <c r="G48" s="148"/>
      <c r="H48" s="149"/>
      <c r="I48" s="147" t="s">
        <v>51</v>
      </c>
      <c r="J48" s="148"/>
      <c r="K48" s="149"/>
      <c r="L48" s="1"/>
      <c r="M48" s="141" t="s">
        <v>98</v>
      </c>
      <c r="N48" s="142"/>
      <c r="O48" s="143"/>
    </row>
    <row r="49" spans="1:15" s="36" customFormat="1" ht="24.75" thickBot="1" x14ac:dyDescent="0.3">
      <c r="A49" s="9" t="s">
        <v>11</v>
      </c>
      <c r="B49" s="54" t="s">
        <v>48</v>
      </c>
      <c r="C49" s="44" t="s">
        <v>12</v>
      </c>
      <c r="D49" s="44" t="s">
        <v>15</v>
      </c>
      <c r="E49" s="45" t="s">
        <v>47</v>
      </c>
      <c r="F49" s="44" t="s">
        <v>49</v>
      </c>
      <c r="G49" s="44" t="s">
        <v>15</v>
      </c>
      <c r="H49" s="45" t="s">
        <v>47</v>
      </c>
      <c r="I49" s="43" t="s">
        <v>12</v>
      </c>
      <c r="J49" s="44" t="s">
        <v>15</v>
      </c>
      <c r="K49" s="45" t="s">
        <v>47</v>
      </c>
      <c r="L49" s="1"/>
      <c r="M49" s="123"/>
      <c r="N49" s="124"/>
      <c r="O49" s="125"/>
    </row>
    <row r="50" spans="1:15" s="36" customFormat="1" x14ac:dyDescent="0.25">
      <c r="A50" s="13" t="s">
        <v>5</v>
      </c>
      <c r="B50" s="90">
        <v>7</v>
      </c>
      <c r="C50" s="106">
        <f>B50*C3+100</f>
        <v>12196</v>
      </c>
      <c r="D50" s="107">
        <f>B50*D3+115</f>
        <v>24307</v>
      </c>
      <c r="E50" s="108">
        <f>B50*E3+175</f>
        <v>60655</v>
      </c>
      <c r="F50" s="106">
        <f>B50*C3+175</f>
        <v>12271</v>
      </c>
      <c r="G50" s="107">
        <f>B50*D3+205</f>
        <v>24397</v>
      </c>
      <c r="H50" s="108">
        <f>B50*E3+325</f>
        <v>60805</v>
      </c>
      <c r="I50" s="120">
        <f>B50*C3+'Berechnung Transport Kosten'!$N$17</f>
        <v>14049.76</v>
      </c>
      <c r="J50" s="107">
        <f>B50*D3+'Berechnung Transport Kosten'!$N$18</f>
        <v>27584.318749999999</v>
      </c>
      <c r="K50" s="108">
        <f>B50*E3+'Berechnung Transport Kosten'!$N$19</f>
        <v>67907.8125</v>
      </c>
      <c r="L50" s="1"/>
      <c r="M50" s="123" t="s">
        <v>99</v>
      </c>
      <c r="N50" s="124"/>
      <c r="O50" s="125"/>
    </row>
    <row r="51" spans="1:15" s="36" customFormat="1" x14ac:dyDescent="0.25">
      <c r="A51" s="13" t="s">
        <v>6</v>
      </c>
      <c r="B51" s="94">
        <v>30</v>
      </c>
      <c r="C51" s="113">
        <f t="shared" ref="C51:C52" si="28">B51*C4+100</f>
        <v>13060</v>
      </c>
      <c r="D51" s="111">
        <f t="shared" ref="D51:D52" si="29">B51*D4+115</f>
        <v>26035</v>
      </c>
      <c r="E51" s="112">
        <f t="shared" ref="E51:E52" si="30">B51*E4+175</f>
        <v>64975</v>
      </c>
      <c r="F51" s="113">
        <f t="shared" ref="F51:F52" si="31">B51*C4+175</f>
        <v>13135</v>
      </c>
      <c r="G51" s="111">
        <f t="shared" ref="G51:G52" si="32">B51*D4+205</f>
        <v>26125</v>
      </c>
      <c r="H51" s="112">
        <f t="shared" ref="H51:H52" si="33">B51*E4+325</f>
        <v>65125</v>
      </c>
      <c r="I51" s="110">
        <f>B51*C4+'Berechnung Transport Kosten'!$N$17</f>
        <v>14913.76</v>
      </c>
      <c r="J51" s="111">
        <f>B51*D4+'Berechnung Transport Kosten'!$N$18</f>
        <v>29312.318749999999</v>
      </c>
      <c r="K51" s="112">
        <f>B51*E4+'Berechnung Transport Kosten'!$N$19</f>
        <v>72227.8125</v>
      </c>
      <c r="L51" s="1"/>
      <c r="M51" s="123"/>
      <c r="N51" s="124"/>
      <c r="O51" s="125"/>
    </row>
    <row r="52" spans="1:15" s="36" customFormat="1" ht="15.75" thickBot="1" x14ac:dyDescent="0.3">
      <c r="A52" s="14" t="s">
        <v>7</v>
      </c>
      <c r="B52" s="98">
        <v>7</v>
      </c>
      <c r="C52" s="118">
        <f t="shared" si="28"/>
        <v>15220</v>
      </c>
      <c r="D52" s="116">
        <f t="shared" si="29"/>
        <v>30355</v>
      </c>
      <c r="E52" s="117">
        <f t="shared" si="30"/>
        <v>75775</v>
      </c>
      <c r="F52" s="118">
        <f t="shared" si="31"/>
        <v>15295</v>
      </c>
      <c r="G52" s="116">
        <f t="shared" si="32"/>
        <v>30445</v>
      </c>
      <c r="H52" s="117">
        <f t="shared" si="33"/>
        <v>75925</v>
      </c>
      <c r="I52" s="115">
        <f>B52*C5+'Berechnung Transport Kosten'!$N$17</f>
        <v>17073.759999999998</v>
      </c>
      <c r="J52" s="116">
        <f>B52*D5+'Berechnung Transport Kosten'!$N$18</f>
        <v>33632.318749999999</v>
      </c>
      <c r="K52" s="117">
        <f>B52*E5+'Berechnung Transport Kosten'!$N$19</f>
        <v>83027.8125</v>
      </c>
      <c r="L52" s="1"/>
      <c r="M52" s="126"/>
      <c r="N52" s="127"/>
      <c r="O52" s="128"/>
    </row>
    <row r="53" spans="1:15" s="36" customForma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1"/>
      <c r="M53" s="1"/>
    </row>
    <row r="54" spans="1:15" s="36" customFormat="1" x14ac:dyDescent="0.2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1"/>
      <c r="M54" s="1"/>
    </row>
    <row r="55" spans="1:15" s="36" customFormat="1" x14ac:dyDescent="0.2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"/>
      <c r="M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5" s="36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5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5" ht="19.5" thickBot="1" x14ac:dyDescent="0.35">
      <c r="A61" s="144" t="s">
        <v>35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6"/>
      <c r="L61" s="67"/>
      <c r="M61" s="129" t="s">
        <v>96</v>
      </c>
      <c r="N61" s="130"/>
      <c r="O61" s="131"/>
    </row>
    <row r="62" spans="1:15" ht="10.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68" t="s">
        <v>91</v>
      </c>
      <c r="N62" s="69"/>
      <c r="O62" s="70" t="s">
        <v>92</v>
      </c>
    </row>
    <row r="63" spans="1:15" ht="15.75" thickBot="1" x14ac:dyDescent="0.3">
      <c r="A63" s="1"/>
      <c r="B63" s="147" t="s">
        <v>46</v>
      </c>
      <c r="C63" s="148"/>
      <c r="D63" s="148"/>
      <c r="E63" s="149"/>
      <c r="F63" s="147" t="s">
        <v>50</v>
      </c>
      <c r="G63" s="148"/>
      <c r="H63" s="149"/>
      <c r="I63" s="147" t="s">
        <v>51</v>
      </c>
      <c r="J63" s="148"/>
      <c r="K63" s="149"/>
      <c r="L63" s="1"/>
      <c r="M63" s="71" t="s">
        <v>104</v>
      </c>
      <c r="N63" s="72"/>
      <c r="O63" s="73" t="s">
        <v>92</v>
      </c>
    </row>
    <row r="64" spans="1:15" ht="24.75" thickBot="1" x14ac:dyDescent="0.3">
      <c r="A64" s="9" t="s">
        <v>11</v>
      </c>
      <c r="B64" s="54" t="s">
        <v>48</v>
      </c>
      <c r="C64" s="44" t="s">
        <v>12</v>
      </c>
      <c r="D64" s="44" t="s">
        <v>15</v>
      </c>
      <c r="E64" s="45" t="s">
        <v>47</v>
      </c>
      <c r="F64" s="44" t="s">
        <v>49</v>
      </c>
      <c r="G64" s="44" t="s">
        <v>15</v>
      </c>
      <c r="H64" s="45" t="s">
        <v>47</v>
      </c>
      <c r="I64" s="43" t="s">
        <v>12</v>
      </c>
      <c r="J64" s="44" t="s">
        <v>15</v>
      </c>
      <c r="K64" s="45" t="s">
        <v>47</v>
      </c>
      <c r="L64" s="1"/>
      <c r="M64" s="1"/>
      <c r="N64" s="36"/>
      <c r="O64" s="36"/>
    </row>
    <row r="65" spans="1:15" s="29" customFormat="1" ht="17.25" customHeight="1" thickBot="1" x14ac:dyDescent="0.3">
      <c r="A65" s="13" t="s">
        <v>5</v>
      </c>
      <c r="B65" s="90">
        <v>7</v>
      </c>
      <c r="C65" s="106">
        <f>B65*C3+100</f>
        <v>12196</v>
      </c>
      <c r="D65" s="107">
        <f>B65*D3+115</f>
        <v>24307</v>
      </c>
      <c r="E65" s="108">
        <f>B65*E3+175</f>
        <v>60655</v>
      </c>
      <c r="F65" s="106">
        <f>B65*C3+175</f>
        <v>12271</v>
      </c>
      <c r="G65" s="107">
        <f>B65*D3+205</f>
        <v>24397</v>
      </c>
      <c r="H65" s="108">
        <f>B65*E3+325</f>
        <v>60805</v>
      </c>
      <c r="I65" s="120">
        <f>B65*C3+'Berechnung Transport Kosten'!$N$20</f>
        <v>14362.633</v>
      </c>
      <c r="J65" s="107">
        <f>B65*D3+'Berechnung Transport Kosten'!$N$21</f>
        <v>28168.897250000002</v>
      </c>
      <c r="K65" s="108">
        <f>B65*E3+'Berechnung Transport Kosten'!$N$22</f>
        <v>69369.258750000008</v>
      </c>
      <c r="L65" s="1"/>
      <c r="M65" s="129" t="s">
        <v>95</v>
      </c>
      <c r="N65" s="130"/>
      <c r="O65" s="131"/>
    </row>
    <row r="66" spans="1:15" ht="15.75" customHeight="1" x14ac:dyDescent="0.25">
      <c r="A66" s="13" t="s">
        <v>6</v>
      </c>
      <c r="B66" s="94">
        <v>30</v>
      </c>
      <c r="C66" s="113">
        <f t="shared" ref="C66:C67" si="34">B66*C4+100</f>
        <v>13060</v>
      </c>
      <c r="D66" s="111">
        <f t="shared" ref="D66:D67" si="35">B66*D4+115</f>
        <v>26035</v>
      </c>
      <c r="E66" s="112">
        <f t="shared" ref="E66:E67" si="36">B66*E4+175</f>
        <v>64975</v>
      </c>
      <c r="F66" s="113">
        <f t="shared" ref="F66:F67" si="37">B66*C4+175</f>
        <v>13135</v>
      </c>
      <c r="G66" s="111">
        <f t="shared" ref="G66:G67" si="38">B66*D4+205</f>
        <v>26125</v>
      </c>
      <c r="H66" s="112">
        <f t="shared" ref="H66:H67" si="39">B66*E4+325</f>
        <v>65125</v>
      </c>
      <c r="I66" s="110">
        <f>B66*C4+'Berechnung Transport Kosten'!$N$20</f>
        <v>15226.633</v>
      </c>
      <c r="J66" s="111">
        <f>B66*D4+'Berechnung Transport Kosten'!$N$21</f>
        <v>29896.897250000002</v>
      </c>
      <c r="K66" s="112">
        <f>B66*E4+'Berechnung Transport Kosten'!$N$22</f>
        <v>73689.258750000008</v>
      </c>
      <c r="L66" s="1"/>
      <c r="M66" s="68" t="s">
        <v>91</v>
      </c>
      <c r="N66" s="69"/>
      <c r="O66" s="70" t="s">
        <v>92</v>
      </c>
    </row>
    <row r="67" spans="1:15" ht="15.75" thickBot="1" x14ac:dyDescent="0.3">
      <c r="A67" s="14" t="s">
        <v>7</v>
      </c>
      <c r="B67" s="98">
        <v>7</v>
      </c>
      <c r="C67" s="118">
        <f t="shared" si="34"/>
        <v>15220</v>
      </c>
      <c r="D67" s="116">
        <f t="shared" si="35"/>
        <v>30355</v>
      </c>
      <c r="E67" s="117">
        <f t="shared" si="36"/>
        <v>75775</v>
      </c>
      <c r="F67" s="118">
        <f t="shared" si="37"/>
        <v>15295</v>
      </c>
      <c r="G67" s="116">
        <f t="shared" si="38"/>
        <v>30445</v>
      </c>
      <c r="H67" s="117">
        <f t="shared" si="39"/>
        <v>75925</v>
      </c>
      <c r="I67" s="115">
        <f>B67*C5+'Berechnung Transport Kosten'!$N$20</f>
        <v>17386.633000000002</v>
      </c>
      <c r="J67" s="116">
        <f>B67*D5+'Berechnung Transport Kosten'!$N$21</f>
        <v>34216.897250000002</v>
      </c>
      <c r="K67" s="117">
        <f>B67*E5+'Berechnung Transport Kosten'!$N$22</f>
        <v>84489.258750000008</v>
      </c>
      <c r="L67" s="1"/>
      <c r="M67" s="74" t="s">
        <v>104</v>
      </c>
      <c r="N67" s="75"/>
      <c r="O67" s="76" t="s">
        <v>92</v>
      </c>
    </row>
    <row r="68" spans="1:15" ht="9.75" customHeight="1" thickBot="1" x14ac:dyDescent="0.3">
      <c r="A68" s="34"/>
      <c r="B68" s="35"/>
      <c r="C68" s="35"/>
      <c r="D68" s="35"/>
      <c r="E68" s="35"/>
      <c r="F68" s="35"/>
      <c r="G68" s="1"/>
      <c r="H68" s="1"/>
      <c r="I68" s="1"/>
      <c r="J68" s="1"/>
      <c r="K68" s="1"/>
      <c r="L68" s="1"/>
      <c r="M68" s="77" t="s">
        <v>93</v>
      </c>
      <c r="N68" s="78"/>
      <c r="O68" s="136" t="s">
        <v>92</v>
      </c>
    </row>
    <row r="69" spans="1:15" ht="18" customHeight="1" thickBot="1" x14ac:dyDescent="0.35">
      <c r="A69" s="144" t="s">
        <v>20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6"/>
      <c r="L69" s="67"/>
      <c r="M69" s="79" t="s">
        <v>94</v>
      </c>
      <c r="N69" s="80"/>
      <c r="O69" s="137"/>
    </row>
    <row r="70" spans="1:15" ht="9" customHeight="1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6"/>
      <c r="O70" s="36"/>
    </row>
    <row r="71" spans="1:15" ht="15.75" thickBot="1" x14ac:dyDescent="0.3">
      <c r="A71" s="1"/>
      <c r="B71" s="147" t="s">
        <v>46</v>
      </c>
      <c r="C71" s="148"/>
      <c r="D71" s="148"/>
      <c r="E71" s="149"/>
      <c r="F71" s="147" t="s">
        <v>50</v>
      </c>
      <c r="G71" s="148"/>
      <c r="H71" s="149"/>
      <c r="I71" s="147" t="s">
        <v>51</v>
      </c>
      <c r="J71" s="148"/>
      <c r="K71" s="149"/>
      <c r="L71" s="1"/>
      <c r="M71" s="129" t="s">
        <v>100</v>
      </c>
      <c r="N71" s="130"/>
      <c r="O71" s="131"/>
    </row>
    <row r="72" spans="1:15" ht="24.75" thickBot="1" x14ac:dyDescent="0.3">
      <c r="A72" s="9" t="s">
        <v>11</v>
      </c>
      <c r="B72" s="54" t="s">
        <v>48</v>
      </c>
      <c r="C72" s="44" t="s">
        <v>12</v>
      </c>
      <c r="D72" s="44" t="s">
        <v>15</v>
      </c>
      <c r="E72" s="45" t="s">
        <v>47</v>
      </c>
      <c r="F72" s="44" t="s">
        <v>49</v>
      </c>
      <c r="G72" s="44" t="s">
        <v>15</v>
      </c>
      <c r="H72" s="45" t="s">
        <v>47</v>
      </c>
      <c r="I72" s="43" t="s">
        <v>12</v>
      </c>
      <c r="J72" s="44" t="s">
        <v>15</v>
      </c>
      <c r="K72" s="45" t="s">
        <v>47</v>
      </c>
      <c r="L72" s="1"/>
      <c r="M72" s="68" t="s">
        <v>91</v>
      </c>
      <c r="N72" s="69"/>
      <c r="O72" s="70" t="s">
        <v>92</v>
      </c>
    </row>
    <row r="73" spans="1:15" x14ac:dyDescent="0.25">
      <c r="A73" s="13" t="s">
        <v>5</v>
      </c>
      <c r="B73" s="90">
        <v>7</v>
      </c>
      <c r="C73" s="106">
        <f>B73*C3+100</f>
        <v>12196</v>
      </c>
      <c r="D73" s="107">
        <f>B73*D3+115</f>
        <v>24307</v>
      </c>
      <c r="E73" s="108">
        <f>B73*E3+175</f>
        <v>60655</v>
      </c>
      <c r="F73" s="106">
        <f>B73*C3+175</f>
        <v>12271</v>
      </c>
      <c r="G73" s="107">
        <f>B73*D3+205</f>
        <v>24397</v>
      </c>
      <c r="H73" s="108">
        <f>B73*E3+325</f>
        <v>60805</v>
      </c>
      <c r="I73" s="120">
        <f>+B73*C3+'Berechnung Transport Kosten'!$N$23</f>
        <v>13868.623</v>
      </c>
      <c r="J73" s="107">
        <f>B73*D3+'Berechnung Transport Kosten'!$N$24</f>
        <v>27180.877250000001</v>
      </c>
      <c r="K73" s="108">
        <f>B73*E3+'Berechnung Transport Kosten'!$N$25</f>
        <v>66796.289999999994</v>
      </c>
      <c r="L73" s="1"/>
      <c r="M73" s="74" t="s">
        <v>104</v>
      </c>
      <c r="N73" s="75"/>
      <c r="O73" s="76" t="s">
        <v>92</v>
      </c>
    </row>
    <row r="74" spans="1:15" ht="15" customHeight="1" x14ac:dyDescent="0.25">
      <c r="A74" s="13" t="s">
        <v>6</v>
      </c>
      <c r="B74" s="94">
        <v>30</v>
      </c>
      <c r="C74" s="113">
        <f t="shared" ref="C74:C75" si="40">B74*C4+100</f>
        <v>13060</v>
      </c>
      <c r="D74" s="111">
        <f t="shared" ref="D74:D75" si="41">B74*D4+115</f>
        <v>26035</v>
      </c>
      <c r="E74" s="112">
        <f t="shared" ref="E74:E75" si="42">B74*E4+175</f>
        <v>64975</v>
      </c>
      <c r="F74" s="113">
        <f t="shared" ref="F74:F75" si="43">B74*C4+175</f>
        <v>13135</v>
      </c>
      <c r="G74" s="111">
        <f t="shared" ref="G74:G75" si="44">B74*D4+205</f>
        <v>26125</v>
      </c>
      <c r="H74" s="112">
        <f t="shared" ref="H74:H75" si="45">B74*E4+325</f>
        <v>65125</v>
      </c>
      <c r="I74" s="110">
        <f>+B74*C4+'Berechnung Transport Kosten'!$N$23</f>
        <v>14732.623</v>
      </c>
      <c r="J74" s="111">
        <f>B74*D4+'Berechnung Transport Kosten'!$N$24</f>
        <v>28908.877250000001</v>
      </c>
      <c r="K74" s="112">
        <f>B74*E4+'Berechnung Transport Kosten'!$N$25</f>
        <v>71116.289999999994</v>
      </c>
      <c r="L74" s="1"/>
      <c r="M74" s="132" t="s">
        <v>105</v>
      </c>
      <c r="N74" s="133"/>
      <c r="O74" s="136" t="s">
        <v>92</v>
      </c>
    </row>
    <row r="75" spans="1:15" ht="15.75" thickBot="1" x14ac:dyDescent="0.3">
      <c r="A75" s="14" t="s">
        <v>7</v>
      </c>
      <c r="B75" s="98">
        <v>7</v>
      </c>
      <c r="C75" s="118">
        <f t="shared" si="40"/>
        <v>15220</v>
      </c>
      <c r="D75" s="116">
        <f t="shared" si="41"/>
        <v>30355</v>
      </c>
      <c r="E75" s="117">
        <f t="shared" si="42"/>
        <v>75775</v>
      </c>
      <c r="F75" s="118">
        <f t="shared" si="43"/>
        <v>15295</v>
      </c>
      <c r="G75" s="116">
        <f t="shared" si="44"/>
        <v>30445</v>
      </c>
      <c r="H75" s="117">
        <f t="shared" si="45"/>
        <v>75925</v>
      </c>
      <c r="I75" s="115">
        <f>+B75*C5+'Berechnung Transport Kosten'!$N$23</f>
        <v>16892.623</v>
      </c>
      <c r="J75" s="116">
        <f>B75*D5+'Berechnung Transport Kosten'!$N$24</f>
        <v>33228.877249999998</v>
      </c>
      <c r="K75" s="117">
        <f>B75*E5+'Berechnung Transport Kosten'!$N$25</f>
        <v>81916.289999999994</v>
      </c>
      <c r="L75" s="1"/>
      <c r="M75" s="134"/>
      <c r="N75" s="135"/>
      <c r="O75" s="137"/>
    </row>
    <row r="76" spans="1:15" ht="9.75" customHeight="1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6"/>
      <c r="N76" s="36"/>
      <c r="O76" s="36"/>
    </row>
    <row r="77" spans="1:15" ht="16.5" customHeight="1" thickBot="1" x14ac:dyDescent="0.35">
      <c r="A77" s="144" t="s">
        <v>36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6"/>
      <c r="L77" s="67"/>
      <c r="M77" s="138" t="s">
        <v>97</v>
      </c>
      <c r="N77" s="139"/>
      <c r="O77" s="140"/>
    </row>
    <row r="78" spans="1:15" ht="6.75" customHeight="1" thickBot="1" x14ac:dyDescent="0.3">
      <c r="A78" s="36"/>
      <c r="B78" s="36"/>
      <c r="C78" s="36"/>
      <c r="D78" s="36"/>
      <c r="E78" s="36"/>
      <c r="F78" s="36"/>
      <c r="G78" s="36"/>
      <c r="H78" s="1"/>
      <c r="I78" s="1"/>
      <c r="J78" s="1"/>
      <c r="K78" s="1"/>
      <c r="L78" s="1"/>
      <c r="M78" s="34"/>
      <c r="N78" s="78"/>
      <c r="O78" s="78"/>
    </row>
    <row r="79" spans="1:15" ht="15.75" customHeight="1" thickBot="1" x14ac:dyDescent="0.3">
      <c r="A79" s="1"/>
      <c r="B79" s="147" t="s">
        <v>46</v>
      </c>
      <c r="C79" s="148"/>
      <c r="D79" s="148"/>
      <c r="E79" s="149"/>
      <c r="F79" s="147" t="s">
        <v>50</v>
      </c>
      <c r="G79" s="148"/>
      <c r="H79" s="149"/>
      <c r="I79" s="147" t="s">
        <v>51</v>
      </c>
      <c r="J79" s="148"/>
      <c r="K79" s="149"/>
      <c r="L79" s="1"/>
      <c r="M79" s="141" t="s">
        <v>98</v>
      </c>
      <c r="N79" s="142"/>
      <c r="O79" s="143"/>
    </row>
    <row r="80" spans="1:15" ht="24.75" thickBot="1" x14ac:dyDescent="0.3">
      <c r="A80" s="9" t="s">
        <v>11</v>
      </c>
      <c r="B80" s="54" t="s">
        <v>48</v>
      </c>
      <c r="C80" s="44" t="s">
        <v>12</v>
      </c>
      <c r="D80" s="44" t="s">
        <v>15</v>
      </c>
      <c r="E80" s="45" t="s">
        <v>47</v>
      </c>
      <c r="F80" s="44" t="s">
        <v>49</v>
      </c>
      <c r="G80" s="44" t="s">
        <v>15</v>
      </c>
      <c r="H80" s="45" t="s">
        <v>47</v>
      </c>
      <c r="I80" s="43" t="s">
        <v>12</v>
      </c>
      <c r="J80" s="44" t="s">
        <v>15</v>
      </c>
      <c r="K80" s="45" t="s">
        <v>47</v>
      </c>
      <c r="L80" s="1"/>
      <c r="M80" s="123"/>
      <c r="N80" s="124"/>
      <c r="O80" s="125"/>
    </row>
    <row r="81" spans="1:15" ht="15" customHeight="1" x14ac:dyDescent="0.25">
      <c r="A81" s="13" t="s">
        <v>5</v>
      </c>
      <c r="B81" s="90">
        <v>7</v>
      </c>
      <c r="C81" s="106">
        <f>B81*C3+100</f>
        <v>12196</v>
      </c>
      <c r="D81" s="107">
        <f>B81*D3+115</f>
        <v>24307</v>
      </c>
      <c r="E81" s="108">
        <f>B81*E3+175</f>
        <v>60655</v>
      </c>
      <c r="F81" s="106">
        <f>B81*C3+175</f>
        <v>12271</v>
      </c>
      <c r="G81" s="107">
        <f>B81*D3+205</f>
        <v>24397</v>
      </c>
      <c r="H81" s="108">
        <f>B81*E3+325</f>
        <v>60805</v>
      </c>
      <c r="I81" s="120">
        <f>+B81*C3+'Berechnung Transport Kosten'!$N$26</f>
        <v>13889.206749999999</v>
      </c>
      <c r="J81" s="107">
        <f>B81*D3+'Berechnung Transport Kosten'!$N$27</f>
        <v>27222.044750000001</v>
      </c>
      <c r="K81" s="108">
        <f>B81*E3+'Berechnung Transport Kosten'!$N$28</f>
        <v>67002.127500000002</v>
      </c>
      <c r="L81" s="1"/>
      <c r="M81" s="123" t="s">
        <v>99</v>
      </c>
      <c r="N81" s="124"/>
      <c r="O81" s="125"/>
    </row>
    <row r="82" spans="1:15" x14ac:dyDescent="0.25">
      <c r="A82" s="13" t="s">
        <v>6</v>
      </c>
      <c r="B82" s="94">
        <v>30</v>
      </c>
      <c r="C82" s="113">
        <f t="shared" ref="C82:C83" si="46">B82*C4+100</f>
        <v>13060</v>
      </c>
      <c r="D82" s="111">
        <f t="shared" ref="D82:D83" si="47">B82*D4+115</f>
        <v>26035</v>
      </c>
      <c r="E82" s="112">
        <f t="shared" ref="E82:E83" si="48">B82*E4+175</f>
        <v>64975</v>
      </c>
      <c r="F82" s="113">
        <f t="shared" ref="F82:F83" si="49">B82*C4+175</f>
        <v>13135</v>
      </c>
      <c r="G82" s="111">
        <f t="shared" ref="G82:G83" si="50">B82*D4+205</f>
        <v>26125</v>
      </c>
      <c r="H82" s="112">
        <f t="shared" ref="H82:H83" si="51">B82*E4+325</f>
        <v>65125</v>
      </c>
      <c r="I82" s="110">
        <f>+B82*C4+'Berechnung Transport Kosten'!$N$26</f>
        <v>14753.206749999999</v>
      </c>
      <c r="J82" s="111">
        <f>B82*D4+'Berechnung Transport Kosten'!$N$27</f>
        <v>28950.044750000001</v>
      </c>
      <c r="K82" s="112">
        <f>B82*E4+'Berechnung Transport Kosten'!$N$28</f>
        <v>71322.127500000002</v>
      </c>
      <c r="L82" s="1"/>
      <c r="M82" s="123"/>
      <c r="N82" s="124"/>
      <c r="O82" s="125"/>
    </row>
    <row r="83" spans="1:15" ht="15.75" thickBot="1" x14ac:dyDescent="0.3">
      <c r="A83" s="14" t="s">
        <v>7</v>
      </c>
      <c r="B83" s="98">
        <v>7</v>
      </c>
      <c r="C83" s="118">
        <f t="shared" si="46"/>
        <v>15220</v>
      </c>
      <c r="D83" s="116">
        <f t="shared" si="47"/>
        <v>30355</v>
      </c>
      <c r="E83" s="117">
        <f t="shared" si="48"/>
        <v>75775</v>
      </c>
      <c r="F83" s="118">
        <f t="shared" si="49"/>
        <v>15295</v>
      </c>
      <c r="G83" s="116">
        <f t="shared" si="50"/>
        <v>30445</v>
      </c>
      <c r="H83" s="117">
        <f t="shared" si="51"/>
        <v>75925</v>
      </c>
      <c r="I83" s="115">
        <f>+B83*C5+'Berechnung Transport Kosten'!$N$26</f>
        <v>16913.206750000001</v>
      </c>
      <c r="J83" s="116">
        <f>B83*D5+'Berechnung Transport Kosten'!$N$27</f>
        <v>33270.044750000001</v>
      </c>
      <c r="K83" s="117">
        <f>B83*E5+'Berechnung Transport Kosten'!$N$28</f>
        <v>82122.127500000002</v>
      </c>
      <c r="L83" s="1"/>
      <c r="M83" s="126"/>
      <c r="N83" s="127"/>
      <c r="O83" s="128"/>
    </row>
    <row r="84" spans="1:15" ht="10.5" customHeight="1" thickBot="1" x14ac:dyDescent="0.3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1"/>
      <c r="M84" s="1"/>
      <c r="N84" s="36"/>
    </row>
    <row r="85" spans="1:15" ht="18" customHeight="1" thickBot="1" x14ac:dyDescent="0.35">
      <c r="A85" s="144" t="s">
        <v>89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6"/>
      <c r="L85" s="67"/>
      <c r="M85" s="67"/>
      <c r="N85" s="67"/>
    </row>
    <row r="86" spans="1:15" ht="11.25" customHeight="1" thickBot="1" x14ac:dyDescent="0.3">
      <c r="A86" s="36"/>
      <c r="B86" s="36"/>
      <c r="C86" s="36"/>
      <c r="D86" s="36"/>
      <c r="E86" s="36"/>
      <c r="F86" s="36"/>
      <c r="G86" s="36"/>
      <c r="H86" s="1"/>
      <c r="I86" s="1"/>
      <c r="J86" s="1"/>
      <c r="K86" s="1"/>
      <c r="L86" s="1"/>
      <c r="M86" s="1"/>
      <c r="N86" s="36"/>
    </row>
    <row r="87" spans="1:15" ht="15.75" thickBot="1" x14ac:dyDescent="0.3">
      <c r="A87" s="1"/>
      <c r="B87" s="147" t="s">
        <v>46</v>
      </c>
      <c r="C87" s="148"/>
      <c r="D87" s="148"/>
      <c r="E87" s="149"/>
      <c r="F87" s="147" t="s">
        <v>50</v>
      </c>
      <c r="G87" s="148"/>
      <c r="H87" s="149"/>
      <c r="I87" s="147" t="s">
        <v>51</v>
      </c>
      <c r="J87" s="148"/>
      <c r="K87" s="149"/>
      <c r="L87" s="1"/>
      <c r="M87" s="1"/>
      <c r="N87" s="36"/>
    </row>
    <row r="88" spans="1:15" ht="24.75" thickBot="1" x14ac:dyDescent="0.3">
      <c r="A88" s="9" t="s">
        <v>11</v>
      </c>
      <c r="B88" s="10" t="s">
        <v>48</v>
      </c>
      <c r="C88" s="44" t="s">
        <v>12</v>
      </c>
      <c r="D88" s="44" t="s">
        <v>15</v>
      </c>
      <c r="E88" s="45" t="s">
        <v>47</v>
      </c>
      <c r="F88" s="44" t="s">
        <v>49</v>
      </c>
      <c r="G88" s="44" t="s">
        <v>15</v>
      </c>
      <c r="H88" s="45" t="s">
        <v>47</v>
      </c>
      <c r="I88" s="43" t="s">
        <v>12</v>
      </c>
      <c r="J88" s="44" t="s">
        <v>15</v>
      </c>
      <c r="K88" s="45" t="s">
        <v>47</v>
      </c>
      <c r="L88" s="1"/>
      <c r="M88" s="1"/>
      <c r="N88" s="36"/>
    </row>
    <row r="89" spans="1:15" x14ac:dyDescent="0.25">
      <c r="A89" s="13" t="s">
        <v>5</v>
      </c>
      <c r="B89" s="90">
        <v>7</v>
      </c>
      <c r="C89" s="106">
        <f>B89*C3+100</f>
        <v>12196</v>
      </c>
      <c r="D89" s="107">
        <f>B89*D3+115</f>
        <v>24307</v>
      </c>
      <c r="E89" s="108">
        <f>B89*E3+175</f>
        <v>60655</v>
      </c>
      <c r="F89" s="106">
        <f>B89*C3+175</f>
        <v>12271</v>
      </c>
      <c r="G89" s="107">
        <f>B89*D3+205</f>
        <v>24397</v>
      </c>
      <c r="H89" s="108">
        <f>B89*E3+325</f>
        <v>60805</v>
      </c>
      <c r="I89" s="120">
        <f>+B89*C3+'Berechnung Transport Kosten'!$N$29</f>
        <v>14618.54675</v>
      </c>
      <c r="J89" s="107">
        <f>B89*D3+'Berechnung Transport Kosten'!$N$30</f>
        <v>28280.724750000001</v>
      </c>
      <c r="K89" s="108">
        <f>B89*E3+'Berechnung Transport Kosten'!$N$31</f>
        <v>69048.827499999999</v>
      </c>
      <c r="L89" s="1"/>
      <c r="M89" s="1"/>
      <c r="N89" s="36"/>
    </row>
    <row r="90" spans="1:15" x14ac:dyDescent="0.25">
      <c r="A90" s="13" t="s">
        <v>6</v>
      </c>
      <c r="B90" s="94">
        <v>30</v>
      </c>
      <c r="C90" s="113">
        <f t="shared" ref="C90:C91" si="52">B90*C4+100</f>
        <v>13060</v>
      </c>
      <c r="D90" s="111">
        <f t="shared" ref="D90:D91" si="53">B90*D4+115</f>
        <v>26035</v>
      </c>
      <c r="E90" s="112">
        <f t="shared" ref="E90:E91" si="54">B90*E4+175</f>
        <v>64975</v>
      </c>
      <c r="F90" s="113">
        <f t="shared" ref="F90:F91" si="55">B90*C4+175</f>
        <v>13135</v>
      </c>
      <c r="G90" s="111">
        <f t="shared" ref="G90:G91" si="56">B90*D4+205</f>
        <v>26125</v>
      </c>
      <c r="H90" s="112">
        <f t="shared" ref="H90:H91" si="57">B90*E4+325</f>
        <v>65125</v>
      </c>
      <c r="I90" s="110">
        <f>+B90*C4+'Berechnung Transport Kosten'!$N$29</f>
        <v>15482.54675</v>
      </c>
      <c r="J90" s="111">
        <f>B90*D4+'Berechnung Transport Kosten'!$N$30</f>
        <v>30008.724750000001</v>
      </c>
      <c r="K90" s="112">
        <f>B90*E4+'Berechnung Transport Kosten'!$N$31</f>
        <v>73368.827499999999</v>
      </c>
      <c r="L90" s="1"/>
      <c r="M90" s="1"/>
      <c r="N90" s="36"/>
    </row>
    <row r="91" spans="1:15" ht="15.75" thickBot="1" x14ac:dyDescent="0.3">
      <c r="A91" s="14" t="s">
        <v>7</v>
      </c>
      <c r="B91" s="98">
        <v>7</v>
      </c>
      <c r="C91" s="118">
        <f t="shared" si="52"/>
        <v>15220</v>
      </c>
      <c r="D91" s="116">
        <f t="shared" si="53"/>
        <v>30355</v>
      </c>
      <c r="E91" s="117">
        <f t="shared" si="54"/>
        <v>75775</v>
      </c>
      <c r="F91" s="118">
        <f t="shared" si="55"/>
        <v>15295</v>
      </c>
      <c r="G91" s="116">
        <f t="shared" si="56"/>
        <v>30445</v>
      </c>
      <c r="H91" s="117">
        <f t="shared" si="57"/>
        <v>75925</v>
      </c>
      <c r="I91" s="115">
        <f>+B91*C5+'Berechnung Transport Kosten'!$N$29</f>
        <v>17642.546750000001</v>
      </c>
      <c r="J91" s="116">
        <f>B91*D5+'Berechnung Transport Kosten'!$N$30</f>
        <v>34328.724750000001</v>
      </c>
      <c r="K91" s="117">
        <f>B91*E5+'Berechnung Transport Kosten'!$N$31</f>
        <v>84168.827499999999</v>
      </c>
      <c r="L91" s="1"/>
      <c r="M91" s="1"/>
      <c r="N91" s="36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5" x14ac:dyDescent="0.25">
      <c r="A93" s="1"/>
      <c r="B93" s="150"/>
      <c r="C93" s="150"/>
      <c r="D93" s="150"/>
      <c r="E93" s="150"/>
      <c r="F93" s="150"/>
      <c r="G93" s="150"/>
      <c r="H93" s="1"/>
      <c r="I93" s="1"/>
      <c r="J93" s="1"/>
      <c r="K93" s="1"/>
      <c r="L93" s="1"/>
      <c r="M93" s="1"/>
    </row>
    <row r="94" spans="1:15" x14ac:dyDescent="0.25">
      <c r="A94" s="154"/>
      <c r="B94" s="154"/>
      <c r="C94" s="154"/>
      <c r="D94" s="154"/>
      <c r="E94" s="154"/>
      <c r="F94" s="154"/>
      <c r="G94" s="33"/>
      <c r="H94" s="33"/>
      <c r="M94" s="1"/>
    </row>
    <row r="95" spans="1:15" x14ac:dyDescent="0.25">
      <c r="A95" s="28"/>
      <c r="B95" s="28"/>
      <c r="C95" s="28"/>
      <c r="D95" s="2"/>
      <c r="E95" s="2"/>
      <c r="F95" s="2"/>
      <c r="G95" s="2"/>
      <c r="H95" s="29"/>
      <c r="I95" s="29"/>
      <c r="J95" s="30"/>
      <c r="K95" s="30"/>
      <c r="L95" s="29"/>
      <c r="M95" s="28"/>
      <c r="N95" s="29"/>
    </row>
    <row r="96" spans="1:15" x14ac:dyDescent="0.25">
      <c r="A96" s="1"/>
      <c r="B96" s="1"/>
      <c r="C96" s="1"/>
      <c r="D96" s="32"/>
      <c r="E96" s="32"/>
      <c r="F96" s="32"/>
      <c r="G96" s="32"/>
      <c r="J96" s="30"/>
      <c r="K96" s="30"/>
      <c r="M96" s="1"/>
    </row>
    <row r="97" spans="1:13" x14ac:dyDescent="0.25">
      <c r="A97" s="1"/>
      <c r="B97" s="1"/>
      <c r="C97" s="1"/>
      <c r="D97" s="32"/>
      <c r="E97" s="32"/>
      <c r="F97" s="32"/>
      <c r="G97" s="32"/>
      <c r="J97" s="1"/>
      <c r="K97" s="1"/>
      <c r="M97" s="1"/>
    </row>
    <row r="98" spans="1:13" x14ac:dyDescent="0.25">
      <c r="A98" s="1"/>
      <c r="B98" s="1"/>
      <c r="C98" s="1"/>
      <c r="D98" s="32"/>
      <c r="E98" s="32"/>
      <c r="F98" s="32"/>
      <c r="G98" s="32"/>
      <c r="J98" s="1"/>
      <c r="K98" s="1"/>
      <c r="M98" s="1"/>
    </row>
    <row r="100" spans="1:13" x14ac:dyDescent="0.25">
      <c r="A100" s="1"/>
      <c r="B100" s="153"/>
      <c r="C100" s="150"/>
      <c r="D100" s="150"/>
      <c r="E100" s="150"/>
      <c r="F100" s="150"/>
      <c r="G100" s="150"/>
      <c r="H100" s="1"/>
    </row>
    <row r="101" spans="1:13" x14ac:dyDescent="0.25">
      <c r="A101" s="1"/>
      <c r="H101" s="31"/>
    </row>
    <row r="102" spans="1:13" x14ac:dyDescent="0.25">
      <c r="A102" s="28"/>
      <c r="B102" s="28"/>
      <c r="C102" s="28"/>
      <c r="D102" s="2"/>
      <c r="E102" s="2"/>
      <c r="F102" s="2"/>
      <c r="G102" s="2"/>
    </row>
    <row r="103" spans="1:13" x14ac:dyDescent="0.25">
      <c r="A103" s="1"/>
      <c r="B103" s="1"/>
      <c r="C103" s="1"/>
      <c r="D103" s="32"/>
      <c r="E103" s="32"/>
      <c r="F103" s="32"/>
      <c r="G103" s="32"/>
    </row>
    <row r="104" spans="1:13" x14ac:dyDescent="0.25">
      <c r="A104" s="1"/>
      <c r="B104" s="1"/>
      <c r="C104" s="1"/>
      <c r="D104" s="32"/>
      <c r="E104" s="32"/>
      <c r="F104" s="32"/>
      <c r="G104" s="32"/>
    </row>
    <row r="105" spans="1:13" x14ac:dyDescent="0.25">
      <c r="A105" s="1"/>
      <c r="B105" s="1"/>
      <c r="C105" s="1"/>
      <c r="D105" s="32"/>
      <c r="E105" s="32"/>
      <c r="F105" s="32"/>
      <c r="G105" s="32"/>
    </row>
    <row r="107" spans="1:13" x14ac:dyDescent="0.25">
      <c r="A107" s="1"/>
      <c r="B107" s="153"/>
      <c r="C107" s="150"/>
      <c r="D107" s="150"/>
      <c r="E107" s="150"/>
      <c r="F107" s="150"/>
      <c r="G107" s="150"/>
      <c r="H107" s="1"/>
    </row>
    <row r="108" spans="1:13" x14ac:dyDescent="0.25">
      <c r="A108" s="1"/>
      <c r="H108" s="31"/>
    </row>
    <row r="109" spans="1:13" x14ac:dyDescent="0.25">
      <c r="A109" s="28"/>
      <c r="B109" s="28"/>
      <c r="C109" s="28"/>
      <c r="D109" s="2"/>
      <c r="E109" s="2"/>
      <c r="F109" s="2"/>
      <c r="G109" s="2"/>
      <c r="H109" s="2"/>
    </row>
    <row r="110" spans="1:13" x14ac:dyDescent="0.25">
      <c r="A110" s="1"/>
      <c r="B110" s="1"/>
      <c r="C110" s="1"/>
      <c r="D110" s="32"/>
      <c r="E110" s="32"/>
      <c r="F110" s="32"/>
      <c r="G110" s="32"/>
      <c r="H110" s="32"/>
    </row>
    <row r="111" spans="1:13" x14ac:dyDescent="0.25">
      <c r="A111" s="1"/>
      <c r="B111" s="1"/>
      <c r="C111" s="1"/>
      <c r="D111" s="32"/>
      <c r="E111" s="32"/>
      <c r="F111" s="32"/>
      <c r="G111" s="32"/>
      <c r="H111" s="32"/>
    </row>
    <row r="112" spans="1:13" x14ac:dyDescent="0.25">
      <c r="A112" s="1"/>
      <c r="B112" s="1"/>
      <c r="C112" s="1"/>
      <c r="D112" s="32"/>
      <c r="E112" s="32"/>
      <c r="F112" s="32"/>
      <c r="G112" s="32"/>
      <c r="H112" s="32"/>
    </row>
    <row r="116" spans="1:8" x14ac:dyDescent="0.25">
      <c r="A116" s="2"/>
      <c r="B116" s="2"/>
      <c r="C116" s="2"/>
    </row>
    <row r="117" spans="1:8" x14ac:dyDescent="0.25">
      <c r="A117" s="1"/>
      <c r="B117" s="1"/>
      <c r="C117" s="1"/>
    </row>
    <row r="118" spans="1:8" x14ac:dyDescent="0.25">
      <c r="A118" s="1"/>
      <c r="B118" s="1"/>
      <c r="C118" s="1"/>
    </row>
    <row r="119" spans="1:8" x14ac:dyDescent="0.25">
      <c r="A119" s="1"/>
      <c r="B119" s="1"/>
      <c r="C119" s="1"/>
    </row>
    <row r="120" spans="1:8" x14ac:dyDescent="0.25">
      <c r="A120" s="1"/>
      <c r="B120" s="150"/>
      <c r="C120" s="150"/>
      <c r="D120" s="150"/>
      <c r="E120" s="150"/>
      <c r="F120" s="150"/>
      <c r="G120" s="150"/>
      <c r="H120" s="1"/>
    </row>
    <row r="121" spans="1:8" x14ac:dyDescent="0.25">
      <c r="A121" s="1"/>
      <c r="H121" s="31"/>
    </row>
    <row r="122" spans="1:8" x14ac:dyDescent="0.25">
      <c r="A122" s="28"/>
      <c r="B122" s="28"/>
      <c r="C122" s="28"/>
      <c r="D122" s="2"/>
      <c r="E122" s="2"/>
      <c r="F122" s="2"/>
      <c r="G122" s="2"/>
      <c r="H122" s="2"/>
    </row>
    <row r="123" spans="1:8" x14ac:dyDescent="0.25">
      <c r="A123" s="1"/>
      <c r="B123" s="1"/>
      <c r="C123" s="1"/>
      <c r="D123" s="32"/>
      <c r="E123" s="32"/>
      <c r="F123" s="32"/>
      <c r="G123" s="32"/>
      <c r="H123" s="32"/>
    </row>
    <row r="124" spans="1:8" x14ac:dyDescent="0.25">
      <c r="A124" s="1"/>
      <c r="B124" s="1"/>
      <c r="C124" s="1"/>
      <c r="D124" s="32"/>
      <c r="E124" s="32"/>
      <c r="F124" s="32"/>
      <c r="G124" s="32"/>
      <c r="H124" s="32"/>
    </row>
    <row r="125" spans="1:8" x14ac:dyDescent="0.25">
      <c r="A125" s="1"/>
      <c r="B125" s="1"/>
      <c r="C125" s="1"/>
      <c r="D125" s="32"/>
      <c r="E125" s="32"/>
      <c r="F125" s="32"/>
      <c r="G125" s="32"/>
      <c r="H125" s="32"/>
    </row>
    <row r="127" spans="1:8" x14ac:dyDescent="0.25">
      <c r="A127" s="1"/>
      <c r="B127" s="150"/>
      <c r="C127" s="150"/>
      <c r="D127" s="150"/>
      <c r="E127" s="150"/>
      <c r="F127" s="150"/>
      <c r="G127" s="150"/>
      <c r="H127" s="1"/>
    </row>
    <row r="128" spans="1:8" x14ac:dyDescent="0.25">
      <c r="A128" s="1"/>
      <c r="H128" s="31"/>
    </row>
    <row r="129" spans="1:10" x14ac:dyDescent="0.25">
      <c r="A129" s="28"/>
      <c r="B129" s="28"/>
      <c r="C129" s="28"/>
      <c r="D129" s="2"/>
      <c r="E129" s="2"/>
      <c r="F129" s="2"/>
      <c r="G129" s="2"/>
      <c r="H129" s="2"/>
      <c r="J129" s="2"/>
    </row>
    <row r="130" spans="1:10" x14ac:dyDescent="0.25">
      <c r="A130" s="1"/>
      <c r="B130" s="1"/>
      <c r="C130" s="1"/>
      <c r="D130" s="32"/>
      <c r="E130" s="32"/>
      <c r="F130" s="32"/>
      <c r="G130" s="32"/>
      <c r="H130" s="32"/>
    </row>
    <row r="131" spans="1:10" x14ac:dyDescent="0.25">
      <c r="A131" s="1"/>
      <c r="B131" s="1"/>
      <c r="C131" s="1"/>
      <c r="D131" s="32"/>
      <c r="E131" s="32"/>
      <c r="F131" s="32"/>
      <c r="G131" s="32"/>
      <c r="H131" s="32"/>
    </row>
    <row r="132" spans="1:10" x14ac:dyDescent="0.25">
      <c r="A132" s="1"/>
      <c r="B132" s="1"/>
      <c r="C132" s="1"/>
      <c r="D132" s="32"/>
      <c r="E132" s="32"/>
      <c r="F132" s="32"/>
      <c r="G132" s="32"/>
      <c r="H132" s="32"/>
    </row>
    <row r="134" spans="1:10" x14ac:dyDescent="0.25">
      <c r="A134" s="1"/>
      <c r="B134" s="150"/>
      <c r="C134" s="150"/>
      <c r="D134" s="150"/>
      <c r="E134" s="150"/>
      <c r="F134" s="150"/>
      <c r="G134" s="150"/>
      <c r="H134" s="1"/>
    </row>
    <row r="135" spans="1:10" x14ac:dyDescent="0.25">
      <c r="A135" s="1"/>
      <c r="H135" s="31"/>
    </row>
    <row r="136" spans="1:10" x14ac:dyDescent="0.25">
      <c r="A136" s="28"/>
      <c r="B136" s="28"/>
      <c r="C136" s="28"/>
      <c r="D136" s="2"/>
      <c r="E136" s="2"/>
      <c r="F136" s="2"/>
      <c r="G136" s="2"/>
      <c r="H136" s="2"/>
      <c r="J136" s="2"/>
    </row>
    <row r="137" spans="1:10" x14ac:dyDescent="0.25">
      <c r="A137" s="1"/>
      <c r="B137" s="1"/>
      <c r="C137" s="1"/>
      <c r="D137" s="32"/>
      <c r="E137" s="32"/>
      <c r="F137" s="32"/>
      <c r="G137" s="32"/>
      <c r="H137" s="32"/>
    </row>
    <row r="138" spans="1:10" x14ac:dyDescent="0.25">
      <c r="A138" s="1"/>
      <c r="B138" s="1"/>
      <c r="C138" s="1"/>
      <c r="D138" s="32"/>
      <c r="E138" s="32"/>
      <c r="F138" s="32"/>
      <c r="G138" s="32"/>
      <c r="H138" s="32"/>
    </row>
    <row r="139" spans="1:10" x14ac:dyDescent="0.25">
      <c r="A139" s="1"/>
      <c r="B139" s="1"/>
      <c r="C139" s="1"/>
      <c r="D139" s="32"/>
      <c r="E139" s="32"/>
      <c r="F139" s="32"/>
      <c r="G139" s="32"/>
      <c r="H139" s="32"/>
    </row>
  </sheetData>
  <mergeCells count="77">
    <mergeCell ref="I87:K87"/>
    <mergeCell ref="B1:E1"/>
    <mergeCell ref="B79:E79"/>
    <mergeCell ref="F79:H79"/>
    <mergeCell ref="I79:K79"/>
    <mergeCell ref="B63:E63"/>
    <mergeCell ref="F63:H63"/>
    <mergeCell ref="I63:K63"/>
    <mergeCell ref="B71:E71"/>
    <mergeCell ref="F71:H71"/>
    <mergeCell ref="I71:K71"/>
    <mergeCell ref="A30:K30"/>
    <mergeCell ref="B127:G127"/>
    <mergeCell ref="B134:G134"/>
    <mergeCell ref="I1:J1"/>
    <mergeCell ref="B93:G93"/>
    <mergeCell ref="B100:G100"/>
    <mergeCell ref="B107:G107"/>
    <mergeCell ref="A94:F94"/>
    <mergeCell ref="B9:E9"/>
    <mergeCell ref="F9:H9"/>
    <mergeCell ref="I9:K9"/>
    <mergeCell ref="B120:G120"/>
    <mergeCell ref="K1:N1"/>
    <mergeCell ref="B17:E17"/>
    <mergeCell ref="B87:E87"/>
    <mergeCell ref="F87:H87"/>
    <mergeCell ref="B25:E25"/>
    <mergeCell ref="F25:H25"/>
    <mergeCell ref="I25:K25"/>
    <mergeCell ref="M25:O26"/>
    <mergeCell ref="M27:O29"/>
    <mergeCell ref="A38:K38"/>
    <mergeCell ref="A46:K46"/>
    <mergeCell ref="B32:E32"/>
    <mergeCell ref="F32:H32"/>
    <mergeCell ref="I32:K32"/>
    <mergeCell ref="B48:E48"/>
    <mergeCell ref="F48:H48"/>
    <mergeCell ref="I48:K48"/>
    <mergeCell ref="B40:E40"/>
    <mergeCell ref="F40:H40"/>
    <mergeCell ref="I40:K40"/>
    <mergeCell ref="A7:K7"/>
    <mergeCell ref="A15:K15"/>
    <mergeCell ref="A23:K23"/>
    <mergeCell ref="M7:O7"/>
    <mergeCell ref="M11:O11"/>
    <mergeCell ref="M17:O17"/>
    <mergeCell ref="M23:O23"/>
    <mergeCell ref="O14:O15"/>
    <mergeCell ref="M20:N21"/>
    <mergeCell ref="O20:O21"/>
    <mergeCell ref="F17:H17"/>
    <mergeCell ref="I17:K17"/>
    <mergeCell ref="A61:K61"/>
    <mergeCell ref="A85:K85"/>
    <mergeCell ref="A77:K77"/>
    <mergeCell ref="A69:K69"/>
    <mergeCell ref="M30:O30"/>
    <mergeCell ref="M34:O34"/>
    <mergeCell ref="O37:O38"/>
    <mergeCell ref="M40:O40"/>
    <mergeCell ref="M43:N44"/>
    <mergeCell ref="O43:O44"/>
    <mergeCell ref="M46:O46"/>
    <mergeCell ref="M48:O49"/>
    <mergeCell ref="M50:O52"/>
    <mergeCell ref="M61:O61"/>
    <mergeCell ref="M65:O65"/>
    <mergeCell ref="O68:O69"/>
    <mergeCell ref="M81:O83"/>
    <mergeCell ref="M71:O71"/>
    <mergeCell ref="M74:N75"/>
    <mergeCell ref="O74:O75"/>
    <mergeCell ref="M77:O77"/>
    <mergeCell ref="M79:O80"/>
  </mergeCells>
  <pageMargins left="0.18115942028985507" right="4.0064102564102567E-2" top="0.75" bottom="0.75" header="0.3" footer="0.3"/>
  <pageSetup paperSize="9" orientation="landscape" r:id="rId1"/>
  <headerFooter>
    <oddHeader>&amp;C&amp;16Air freight Shipments Little Sun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D1" workbookViewId="0">
      <selection activeCell="R11" sqref="R11"/>
    </sheetView>
  </sheetViews>
  <sheetFormatPr defaultRowHeight="15" x14ac:dyDescent="0.25"/>
  <cols>
    <col min="1" max="1" width="10.140625" bestFit="1" customWidth="1"/>
    <col min="2" max="2" width="12.140625" bestFit="1" customWidth="1"/>
    <col min="3" max="3" width="13.28515625" bestFit="1" customWidth="1"/>
    <col min="4" max="4" width="11.140625" customWidth="1"/>
    <col min="5" max="5" width="9" style="36" customWidth="1"/>
    <col min="8" max="8" width="9.140625" style="36"/>
    <col min="9" max="9" width="9.5703125" customWidth="1"/>
    <col min="11" max="11" width="16.140625" style="38" bestFit="1" customWidth="1"/>
    <col min="12" max="12" width="16.140625" style="38" customWidth="1"/>
    <col min="13" max="13" width="18.85546875" customWidth="1"/>
    <col min="14" max="14" width="11.85546875" bestFit="1" customWidth="1"/>
    <col min="16" max="16" width="9.140625" style="36"/>
  </cols>
  <sheetData>
    <row r="1" spans="1:23" s="40" customFormat="1" ht="30" customHeight="1" x14ac:dyDescent="0.25">
      <c r="A1" s="40" t="s">
        <v>52</v>
      </c>
      <c r="B1" s="40" t="s">
        <v>53</v>
      </c>
      <c r="C1" s="40" t="s">
        <v>54</v>
      </c>
      <c r="D1" s="40" t="s">
        <v>55</v>
      </c>
      <c r="E1" s="40" t="s">
        <v>75</v>
      </c>
      <c r="F1" s="40" t="s">
        <v>56</v>
      </c>
      <c r="G1" s="40" t="s">
        <v>57</v>
      </c>
      <c r="H1" s="40" t="s">
        <v>71</v>
      </c>
      <c r="I1" s="40" t="s">
        <v>58</v>
      </c>
      <c r="J1" s="40" t="s">
        <v>59</v>
      </c>
      <c r="K1" s="41" t="s">
        <v>72</v>
      </c>
      <c r="L1" s="41" t="s">
        <v>76</v>
      </c>
      <c r="M1" s="42" t="s">
        <v>73</v>
      </c>
      <c r="N1" s="40" t="s">
        <v>77</v>
      </c>
      <c r="O1" s="40" t="s">
        <v>74</v>
      </c>
    </row>
    <row r="2" spans="1:23" x14ac:dyDescent="0.25">
      <c r="A2" s="37">
        <v>43083</v>
      </c>
      <c r="B2" t="s">
        <v>18</v>
      </c>
      <c r="C2" t="s">
        <v>62</v>
      </c>
      <c r="D2" t="s">
        <v>51</v>
      </c>
      <c r="E2" s="36">
        <v>1</v>
      </c>
      <c r="F2">
        <v>330</v>
      </c>
      <c r="G2">
        <v>3.42</v>
      </c>
      <c r="H2" s="36">
        <v>0.55000000000000004</v>
      </c>
      <c r="I2" s="36">
        <v>125</v>
      </c>
      <c r="J2">
        <v>50</v>
      </c>
      <c r="K2" s="38">
        <f t="shared" ref="K2:K31" si="0">G2*F2+H2*F2+I2+J2</f>
        <v>1485.1</v>
      </c>
      <c r="L2" s="38">
        <v>1.1975</v>
      </c>
      <c r="M2" s="39">
        <f>IF(E2=1,((K2+30+9.5+25+3.5*E2+8+120+50)*L2)+(Table1[[#This Row],[Total Bollore]]*0.05),IF(E2=2,((K2+30+9.5+25+3.5*E2+8+200+50)*L2)+(Table1[[#This Row],[Total Bollore]]*0.05),IF(E2=5,((K2+30+9.5+25+3.5*E2+8+380+50)*L2)+(Table1[[#This Row],[Total Bollore]]*0.05),)))</f>
        <v>2147.2472499999999</v>
      </c>
      <c r="N2" s="39">
        <f>Table1[[#This Row],[Transportkosten + Handling ]]+400</f>
        <v>2547.2472499999999</v>
      </c>
      <c r="O2" t="s">
        <v>78</v>
      </c>
    </row>
    <row r="3" spans="1:23" s="36" customFormat="1" x14ac:dyDescent="0.25">
      <c r="A3" s="37">
        <v>43083</v>
      </c>
      <c r="B3" s="36" t="s">
        <v>18</v>
      </c>
      <c r="C3" s="36" t="s">
        <v>62</v>
      </c>
      <c r="D3" s="36" t="s">
        <v>51</v>
      </c>
      <c r="E3" s="36">
        <v>2</v>
      </c>
      <c r="F3" s="36">
        <v>660</v>
      </c>
      <c r="G3" s="36">
        <v>3.22</v>
      </c>
      <c r="H3" s="36">
        <v>0.55000000000000004</v>
      </c>
      <c r="I3" s="36">
        <v>175</v>
      </c>
      <c r="J3" s="36">
        <v>50</v>
      </c>
      <c r="K3" s="38">
        <f t="shared" si="0"/>
        <v>2713.2000000000003</v>
      </c>
      <c r="L3" s="38">
        <v>1.1975</v>
      </c>
      <c r="M3" s="39">
        <f>IF(E3=1,((K3+30+9.5+25+3.5*E3+8+120+50)*L3)+(Table1[[#This Row],[Total Bollore]]*0.05),IF(E3=2,((K3+30+9.5+25+3.5*E3+8+200+50)*L3)+(Table1[[#This Row],[Total Bollore]]*0.05),IF(E3=5,((K3+30+9.5+25+3.5*E3+8+380+50)*L3)+(Table1[[#This Row],[Total Bollore]]*0.05),)))</f>
        <v>3779.2932500000002</v>
      </c>
      <c r="N3" s="39">
        <f>Table1[[#This Row],[Transportkosten + Handling ]]+400</f>
        <v>4179.2932500000006</v>
      </c>
      <c r="O3" s="36" t="s">
        <v>78</v>
      </c>
    </row>
    <row r="4" spans="1:23" s="36" customFormat="1" x14ac:dyDescent="0.25">
      <c r="A4" s="37">
        <v>43083</v>
      </c>
      <c r="B4" s="36" t="s">
        <v>18</v>
      </c>
      <c r="C4" s="36" t="s">
        <v>62</v>
      </c>
      <c r="D4" s="36" t="s">
        <v>51</v>
      </c>
      <c r="E4" s="36">
        <v>5</v>
      </c>
      <c r="F4" s="36">
        <v>1650</v>
      </c>
      <c r="G4" s="36">
        <v>3.07</v>
      </c>
      <c r="H4" s="36">
        <v>0.55000000000000004</v>
      </c>
      <c r="I4" s="36">
        <v>290</v>
      </c>
      <c r="J4" s="36">
        <v>50</v>
      </c>
      <c r="K4" s="38">
        <f t="shared" si="0"/>
        <v>6313</v>
      </c>
      <c r="L4" s="38">
        <v>1.1975</v>
      </c>
      <c r="M4" s="39">
        <f>IF(E4=1,((K4+30+9.5+25+3.5*E4+8+120+50)*L4)+(Table1[[#This Row],[Total Bollore]]*0.05),IF(E4=2,((K4+30+9.5+25+3.5*E4+8+200+50)*L4)+(Table1[[#This Row],[Total Bollore]]*0.05),IF(E4=5,((K4+30+9.5+25+3.5*E4+8+380+50)*L4)+(Table1[[#This Row],[Total Bollore]]*0.05),)))</f>
        <v>8498.1674999999996</v>
      </c>
      <c r="N4" s="39">
        <f>Table1[[#This Row],[Transportkosten + Handling ]]+400</f>
        <v>8898.1674999999996</v>
      </c>
      <c r="O4" s="36" t="s">
        <v>78</v>
      </c>
    </row>
    <row r="5" spans="1:23" x14ac:dyDescent="0.25">
      <c r="A5" s="37">
        <v>43083</v>
      </c>
      <c r="B5" t="s">
        <v>17</v>
      </c>
      <c r="C5" t="s">
        <v>61</v>
      </c>
      <c r="D5" s="36" t="s">
        <v>51</v>
      </c>
      <c r="E5" s="36">
        <v>1</v>
      </c>
      <c r="F5" s="36">
        <v>330</v>
      </c>
      <c r="G5">
        <v>2.85</v>
      </c>
      <c r="H5" s="36">
        <v>0.21</v>
      </c>
      <c r="I5">
        <v>125</v>
      </c>
      <c r="J5">
        <v>50</v>
      </c>
      <c r="K5" s="38">
        <f t="shared" si="0"/>
        <v>1184.8</v>
      </c>
      <c r="L5" s="38">
        <v>1.1975</v>
      </c>
      <c r="M5" s="39">
        <f>IF(E5=1,((K5+30+9.5+25+3.5*E5+8+120+50)*L5)+(Table1[[#This Row],[Total Bollore]]*0.05),IF(E5=2,((K5+30+9.5+25+3.5*E5+8+200+50)*L5)+(Table1[[#This Row],[Total Bollore]]*0.05),IF(E5=5,((K5+30+9.5+25+3.5*E5+8+380+50)*L5)+(Table1[[#This Row],[Total Bollore]]*0.05),)))</f>
        <v>1772.623</v>
      </c>
      <c r="N5" s="39">
        <f>Table1[[#This Row],[Transportkosten + Handling ]]+800</f>
        <v>2572.623</v>
      </c>
    </row>
    <row r="6" spans="1:23" s="36" customFormat="1" x14ac:dyDescent="0.25">
      <c r="A6" s="37">
        <v>43083</v>
      </c>
      <c r="B6" s="36" t="s">
        <v>17</v>
      </c>
      <c r="C6" s="36" t="s">
        <v>61</v>
      </c>
      <c r="D6" s="36" t="s">
        <v>51</v>
      </c>
      <c r="E6" s="36">
        <v>2</v>
      </c>
      <c r="F6" s="36">
        <v>660</v>
      </c>
      <c r="G6" s="36">
        <v>2.6</v>
      </c>
      <c r="H6" s="36">
        <v>0.21</v>
      </c>
      <c r="I6" s="36">
        <v>175</v>
      </c>
      <c r="J6" s="36">
        <v>50</v>
      </c>
      <c r="K6" s="38">
        <f t="shared" si="0"/>
        <v>2079.6</v>
      </c>
      <c r="L6" s="38">
        <v>1.1975</v>
      </c>
      <c r="M6" s="39">
        <f>IF(E6=1,((K6+30+9.5+25+3.5*E6+8+120+50)*L6)+(Table1[[#This Row],[Total Bollore]]*0.05),IF(E6=2,((K6+30+9.5+25+3.5*E6+8+200+50)*L6)+(Table1[[#This Row],[Total Bollore]]*0.05),IF(E6=5,((K6+30+9.5+25+3.5*E6+8+380+50)*L6)+(Table1[[#This Row],[Total Bollore]]*0.05),)))</f>
        <v>2988.87725</v>
      </c>
      <c r="N6" s="39">
        <f>Table1[[#This Row],[Transportkosten + Handling ]]+800</f>
        <v>3788.87725</v>
      </c>
      <c r="S6" s="36" t="s">
        <v>78</v>
      </c>
    </row>
    <row r="7" spans="1:23" s="36" customFormat="1" x14ac:dyDescent="0.25">
      <c r="A7" s="37">
        <v>43083</v>
      </c>
      <c r="B7" s="36" t="s">
        <v>17</v>
      </c>
      <c r="C7" s="36" t="s">
        <v>61</v>
      </c>
      <c r="D7" s="36" t="s">
        <v>51</v>
      </c>
      <c r="E7" s="36">
        <v>5</v>
      </c>
      <c r="F7" s="36">
        <v>1650</v>
      </c>
      <c r="G7" s="36">
        <v>2.4</v>
      </c>
      <c r="H7" s="36">
        <v>0.21</v>
      </c>
      <c r="I7" s="36">
        <v>290</v>
      </c>
      <c r="J7" s="36">
        <v>50</v>
      </c>
      <c r="K7" s="38">
        <f t="shared" si="0"/>
        <v>4646.5</v>
      </c>
      <c r="L7" s="38">
        <v>1.1975</v>
      </c>
      <c r="M7" s="39">
        <f>IF(E7=1,((K7+30+9.5+25+3.5*E7+8+120+50)*L7)+(Table1[[#This Row],[Total Bollore]]*0.05),IF(E7=2,((K7+30+9.5+25+3.5*E7+8+200+50)*L7)+(Table1[[#This Row],[Total Bollore]]*0.05),IF(E7=5,((K7+30+9.5+25+3.5*E7+8+380+50)*L7)+(Table1[[#This Row],[Total Bollore]]*0.05),)))</f>
        <v>6419.2087499999998</v>
      </c>
      <c r="N7" s="39">
        <f>Table1[[#This Row],[Transportkosten + Handling ]]+800</f>
        <v>7219.2087499999998</v>
      </c>
      <c r="S7" s="36">
        <v>400</v>
      </c>
    </row>
    <row r="8" spans="1:23" x14ac:dyDescent="0.25">
      <c r="A8" s="37">
        <v>43083</v>
      </c>
      <c r="B8" t="s">
        <v>39</v>
      </c>
      <c r="C8" t="s">
        <v>70</v>
      </c>
      <c r="D8" s="36" t="s">
        <v>51</v>
      </c>
      <c r="E8" s="36">
        <v>1</v>
      </c>
      <c r="F8" s="36">
        <v>330</v>
      </c>
      <c r="G8">
        <v>2.67</v>
      </c>
      <c r="H8" s="36">
        <v>0.55000000000000004</v>
      </c>
      <c r="I8">
        <v>125</v>
      </c>
      <c r="J8" s="36">
        <v>50</v>
      </c>
      <c r="K8" s="38">
        <f t="shared" si="0"/>
        <v>1237.6000000000001</v>
      </c>
      <c r="L8" s="38">
        <v>1.1975</v>
      </c>
      <c r="M8" s="39">
        <f>IF(E8=1,((K8+30+9.5+25+3.5*E8+8+120+50)*L8)+(Table1[[#This Row],[Total Bollore]]*0.05),IF(E8=2,((K8+30+9.5+25+3.5*E8+8+200+50)*L8)+(Table1[[#This Row],[Total Bollore]]*0.05),IF(E8=5,((K8+30+9.5+25+3.5*E8+8+380+50)*L8)+(Table1[[#This Row],[Total Bollore]]*0.05),)))</f>
        <v>1838.4910000000002</v>
      </c>
      <c r="N8" s="39">
        <f>Table1[[#This Row],[Transportkosten + Handling ]]</f>
        <v>1838.4910000000002</v>
      </c>
      <c r="S8" s="36">
        <v>800</v>
      </c>
    </row>
    <row r="9" spans="1:23" s="36" customFormat="1" x14ac:dyDescent="0.25">
      <c r="A9" s="37">
        <v>43083</v>
      </c>
      <c r="B9" s="36" t="s">
        <v>39</v>
      </c>
      <c r="C9" s="36" t="s">
        <v>70</v>
      </c>
      <c r="D9" s="36" t="s">
        <v>51</v>
      </c>
      <c r="E9" s="36">
        <v>2</v>
      </c>
      <c r="F9" s="36">
        <v>660</v>
      </c>
      <c r="G9" s="36">
        <v>2.4700000000000002</v>
      </c>
      <c r="H9" s="36">
        <v>0.55000000000000004</v>
      </c>
      <c r="I9" s="36">
        <v>175</v>
      </c>
      <c r="J9" s="36">
        <v>50</v>
      </c>
      <c r="K9" s="38">
        <f t="shared" si="0"/>
        <v>2218.1999999999998</v>
      </c>
      <c r="L9" s="38">
        <v>1.1975</v>
      </c>
      <c r="M9" s="39">
        <f>IF(E9=1,((K9+30+9.5+25+3.5*E9+8+120+50)*L9)+(Table1[[#This Row],[Total Bollore]]*0.05),IF(E9=2,((K9+30+9.5+25+3.5*E9+8+200+50)*L9)+(Table1[[#This Row],[Total Bollore]]*0.05),IF(E9=5,((K9+30+9.5+25+3.5*E9+8+380+50)*L9)+(Table1[[#This Row],[Total Bollore]]*0.05),)))</f>
        <v>3161.7807499999994</v>
      </c>
      <c r="N9" s="39">
        <f>Table1[[#This Row],[Transportkosten + Handling ]]</f>
        <v>3161.7807499999994</v>
      </c>
    </row>
    <row r="10" spans="1:23" s="36" customFormat="1" x14ac:dyDescent="0.25">
      <c r="A10" s="37">
        <v>43083</v>
      </c>
      <c r="B10" s="36" t="s">
        <v>39</v>
      </c>
      <c r="C10" s="36" t="s">
        <v>70</v>
      </c>
      <c r="D10" s="36" t="s">
        <v>51</v>
      </c>
      <c r="E10" s="36">
        <v>5</v>
      </c>
      <c r="F10" s="36">
        <v>1650</v>
      </c>
      <c r="G10" s="36">
        <v>2.3199999999999998</v>
      </c>
      <c r="H10" s="36">
        <v>0.55000000000000004</v>
      </c>
      <c r="I10" s="36">
        <v>290</v>
      </c>
      <c r="J10" s="36">
        <v>50</v>
      </c>
      <c r="K10" s="38">
        <f t="shared" si="0"/>
        <v>5075.5</v>
      </c>
      <c r="L10" s="38">
        <v>1.1975</v>
      </c>
      <c r="M10" s="39">
        <f>IF(E10=1,((K10+30+9.5+25+3.5*E10+8+120+50)*L10)+(Table1[[#This Row],[Total Bollore]]*0.05),IF(E10=2,((K10+30+9.5+25+3.5*E10+8+200+50)*L10)+(Table1[[#This Row],[Total Bollore]]*0.05),IF(E10=5,((K10+30+9.5+25+3.5*E10+8+380+50)*L10)+(Table1[[#This Row],[Total Bollore]]*0.05),)))</f>
        <v>6954.3862499999996</v>
      </c>
      <c r="N10" s="39">
        <f>Table1[[#This Row],[Transportkosten + Handling ]]</f>
        <v>6954.3862499999996</v>
      </c>
    </row>
    <row r="11" spans="1:23" s="36" customFormat="1" x14ac:dyDescent="0.25">
      <c r="A11" s="37">
        <v>43083</v>
      </c>
      <c r="B11" s="36" t="s">
        <v>60</v>
      </c>
      <c r="C11" s="36" t="s">
        <v>66</v>
      </c>
      <c r="D11" s="36" t="s">
        <v>51</v>
      </c>
      <c r="E11" s="36">
        <v>1</v>
      </c>
      <c r="F11" s="36">
        <v>330</v>
      </c>
      <c r="G11" s="36">
        <v>2.25</v>
      </c>
      <c r="H11" s="36">
        <v>0.21</v>
      </c>
      <c r="I11" s="36">
        <v>125</v>
      </c>
      <c r="J11" s="36">
        <v>50</v>
      </c>
      <c r="K11" s="38">
        <f t="shared" si="0"/>
        <v>986.8</v>
      </c>
      <c r="L11" s="38">
        <v>1.1975</v>
      </c>
      <c r="M11" s="39">
        <f>IF(E11=1,((K11+30+9.5+25+3.5*E11+8+120+50)*L11)+(Table1[[#This Row],[Total Bollore]]*0.05),IF(E11=2,((K11+30+9.5+25+3.5*E11+8+200+50)*L11)+(Table1[[#This Row],[Total Bollore]]*0.05),IF(E11=5,((K11+30+9.5+25+3.5*E11+8+380+50)*L11)+(Table1[[#This Row],[Total Bollore]]*0.05),)))</f>
        <v>1525.6179999999999</v>
      </c>
      <c r="N11" s="39">
        <f>Table1[[#This Row],[Transportkosten + Handling ]]+$S$7</f>
        <v>1925.6179999999999</v>
      </c>
      <c r="O11" s="36" t="s">
        <v>78</v>
      </c>
    </row>
    <row r="12" spans="1:23" x14ac:dyDescent="0.25">
      <c r="A12" s="37">
        <v>43083</v>
      </c>
      <c r="B12" t="s">
        <v>60</v>
      </c>
      <c r="C12" t="s">
        <v>66</v>
      </c>
      <c r="D12" s="36" t="s">
        <v>51</v>
      </c>
      <c r="E12" s="36">
        <v>2</v>
      </c>
      <c r="F12" s="36">
        <v>660</v>
      </c>
      <c r="G12">
        <v>2</v>
      </c>
      <c r="H12" s="36">
        <v>0.21</v>
      </c>
      <c r="I12">
        <v>175</v>
      </c>
      <c r="J12">
        <v>50</v>
      </c>
      <c r="K12" s="38">
        <f t="shared" si="0"/>
        <v>1683.6</v>
      </c>
      <c r="L12" s="38">
        <v>1.1975</v>
      </c>
      <c r="M12" s="39">
        <f>IF(E12=1,((K12+30+9.5+25+3.5*E12+8+120+50)*L12)+(Table1[[#This Row],[Total Bollore]]*0.05),IF(E12=2,((K12+30+9.5+25+3.5*E12+8+200+50)*L12)+(Table1[[#This Row],[Total Bollore]]*0.05),IF(E12=5,((K12+30+9.5+25+3.5*E12+8+380+50)*L12)+(Table1[[#This Row],[Total Bollore]]*0.05),)))</f>
        <v>2494.8672499999998</v>
      </c>
      <c r="N12" s="39">
        <f>Table1[[#This Row],[Transportkosten + Handling ]]+$S$7</f>
        <v>2894.8672499999998</v>
      </c>
      <c r="O12" t="s">
        <v>78</v>
      </c>
    </row>
    <row r="13" spans="1:23" s="36" customFormat="1" x14ac:dyDescent="0.25">
      <c r="A13" s="37">
        <v>43083</v>
      </c>
      <c r="B13" s="36" t="s">
        <v>60</v>
      </c>
      <c r="C13" s="36" t="s">
        <v>66</v>
      </c>
      <c r="D13" s="36" t="s">
        <v>51</v>
      </c>
      <c r="E13" s="36">
        <v>5</v>
      </c>
      <c r="F13" s="36">
        <v>1650</v>
      </c>
      <c r="G13" s="36">
        <v>1.9</v>
      </c>
      <c r="H13" s="36">
        <v>0.21</v>
      </c>
      <c r="I13" s="36">
        <v>290</v>
      </c>
      <c r="J13" s="36">
        <v>50</v>
      </c>
      <c r="K13" s="38">
        <f t="shared" si="0"/>
        <v>3821.5</v>
      </c>
      <c r="L13" s="38">
        <v>1.1975</v>
      </c>
      <c r="M13" s="39">
        <f>IF(E13=1,((K13+30+9.5+25+3.5*E13+8+120+50)*L13)+(Table1[[#This Row],[Total Bollore]]*0.05),IF(E13=2,((K13+30+9.5+25+3.5*E13+8+200+50)*L13)+(Table1[[#This Row],[Total Bollore]]*0.05),IF(E13=5,((K13+30+9.5+25+3.5*E13+8+380+50)*L13)+(Table1[[#This Row],[Total Bollore]]*0.05),)))</f>
        <v>5390.0212499999998</v>
      </c>
      <c r="N13" s="39">
        <f>Table1[[#This Row],[Transportkosten + Handling ]]+$S$7</f>
        <v>5790.0212499999998</v>
      </c>
      <c r="O13" s="36" t="s">
        <v>78</v>
      </c>
    </row>
    <row r="14" spans="1:23" x14ac:dyDescent="0.25">
      <c r="A14" s="37">
        <v>43083</v>
      </c>
      <c r="B14" t="s">
        <v>38</v>
      </c>
      <c r="C14" t="s">
        <v>68</v>
      </c>
      <c r="D14" s="36" t="s">
        <v>51</v>
      </c>
      <c r="E14" s="36">
        <v>1</v>
      </c>
      <c r="F14" s="36">
        <v>330</v>
      </c>
      <c r="G14">
        <v>3.9</v>
      </c>
      <c r="H14" s="36">
        <v>0.21</v>
      </c>
      <c r="I14">
        <v>125</v>
      </c>
      <c r="J14">
        <v>50</v>
      </c>
      <c r="K14" s="38">
        <f t="shared" si="0"/>
        <v>1531.3</v>
      </c>
      <c r="L14" s="38">
        <v>1.1975</v>
      </c>
      <c r="M14" s="39">
        <f>IF(E14=1,((K14+30+9.5+25+3.5*E14+8+120+50)*L14)+(Table1[[#This Row],[Total Bollore]]*0.05),IF(E14=2,((K14+30+9.5+25+3.5*E14+8+200+50)*L14)+(Table1[[#This Row],[Total Bollore]]*0.05),IF(E14=5,((K14+30+9.5+25+3.5*E14+8+380+50)*L14)+(Table1[[#This Row],[Total Bollore]]*0.05),)))</f>
        <v>2204.88175</v>
      </c>
      <c r="N14" s="39">
        <f>Table1[[#This Row],[Transportkosten + Handling ]]</f>
        <v>2204.88175</v>
      </c>
    </row>
    <row r="15" spans="1:23" s="36" customFormat="1" x14ac:dyDescent="0.25">
      <c r="A15" s="37">
        <v>43083</v>
      </c>
      <c r="B15" s="36" t="s">
        <v>38</v>
      </c>
      <c r="C15" s="36" t="s">
        <v>68</v>
      </c>
      <c r="D15" s="36" t="s">
        <v>51</v>
      </c>
      <c r="E15" s="36">
        <v>2</v>
      </c>
      <c r="F15" s="36">
        <v>660</v>
      </c>
      <c r="G15" s="36">
        <v>3.65</v>
      </c>
      <c r="H15" s="36">
        <v>0.21</v>
      </c>
      <c r="I15" s="36">
        <v>175</v>
      </c>
      <c r="J15" s="36">
        <v>50</v>
      </c>
      <c r="K15" s="38">
        <f t="shared" si="0"/>
        <v>2772.6</v>
      </c>
      <c r="L15" s="38">
        <v>1.1975</v>
      </c>
      <c r="M15" s="39">
        <f>IF(E15=1,((K15+30+9.5+25+3.5*E15+8+120+50)*L15)+(Table1[[#This Row],[Total Bollore]]*0.05),IF(E15=2,((K15+30+9.5+25+3.5*E15+8+200+50)*L15)+(Table1[[#This Row],[Total Bollore]]*0.05),IF(E15=5,((K15+30+9.5+25+3.5*E15+8+380+50)*L15)+(Table1[[#This Row],[Total Bollore]]*0.05),)))</f>
        <v>3853.3947499999999</v>
      </c>
      <c r="N15" s="39">
        <f>Table1[[#This Row],[Transportkosten + Handling ]]</f>
        <v>3853.3947499999999</v>
      </c>
    </row>
    <row r="16" spans="1:23" s="36" customFormat="1" x14ac:dyDescent="0.25">
      <c r="A16" s="37">
        <v>43083</v>
      </c>
      <c r="B16" s="36" t="s">
        <v>38</v>
      </c>
      <c r="C16" s="36" t="s">
        <v>68</v>
      </c>
      <c r="D16" s="36" t="s">
        <v>51</v>
      </c>
      <c r="E16" s="36">
        <v>5</v>
      </c>
      <c r="F16" s="36">
        <v>1650</v>
      </c>
      <c r="G16" s="36">
        <v>3.45</v>
      </c>
      <c r="H16" s="36">
        <v>0.21</v>
      </c>
      <c r="I16" s="36">
        <v>290</v>
      </c>
      <c r="J16" s="36">
        <v>50</v>
      </c>
      <c r="K16" s="38">
        <f t="shared" si="0"/>
        <v>6379</v>
      </c>
      <c r="L16" s="38">
        <v>1.1975</v>
      </c>
      <c r="M16" s="39">
        <f>IF(E16=1,((K16+30+9.5+25+3.5*E16+8+120+50)*L16)+(Table1[[#This Row],[Total Bollore]]*0.05),IF(E16=2,((K16+30+9.5+25+3.5*E16+8+200+50)*L16)+(Table1[[#This Row],[Total Bollore]]*0.05),IF(E16=5,((K16+30+9.5+25+3.5*E16+8+380+50)*L16)+(Table1[[#This Row],[Total Bollore]]*0.05),)))</f>
        <v>8580.5025000000005</v>
      </c>
      <c r="N16" s="39">
        <f>Table1[[#This Row],[Transportkosten + Handling ]]</f>
        <v>8580.5025000000005</v>
      </c>
      <c r="T16" s="84" t="s">
        <v>84</v>
      </c>
      <c r="U16" s="84">
        <v>1</v>
      </c>
      <c r="V16" s="84" t="s">
        <v>83</v>
      </c>
      <c r="W16" s="84">
        <v>100</v>
      </c>
    </row>
    <row r="17" spans="1:25" x14ac:dyDescent="0.25">
      <c r="A17" s="37">
        <v>43083</v>
      </c>
      <c r="B17" t="s">
        <v>21</v>
      </c>
      <c r="C17" t="s">
        <v>65</v>
      </c>
      <c r="D17" s="36" t="s">
        <v>51</v>
      </c>
      <c r="E17" s="36">
        <v>1</v>
      </c>
      <c r="F17" s="36">
        <v>330</v>
      </c>
      <c r="G17">
        <v>2.8</v>
      </c>
      <c r="H17" s="36">
        <v>0.7</v>
      </c>
      <c r="I17">
        <v>125</v>
      </c>
      <c r="J17">
        <v>50</v>
      </c>
      <c r="K17" s="38">
        <f t="shared" si="0"/>
        <v>1329.9999999999998</v>
      </c>
      <c r="L17" s="38">
        <v>1.1975</v>
      </c>
      <c r="M17" s="39">
        <f>IF(E17=1,((K17+30+9.5+25+3.5*E17+8+120+50)*L17)+(Table1[[#This Row],[Total Bollore]]*0.05),IF(E17=2,((K17+30+9.5+25+3.5*E17+8+200+50)*L17)+(Table1[[#This Row],[Total Bollore]]*0.05),IF(E17=5,((K17+30+9.5+25+3.5*E17+8+380+50)*L17)+(Table1[[#This Row],[Total Bollore]]*0.05),)))</f>
        <v>1953.7599999999998</v>
      </c>
      <c r="N17" s="39">
        <f>Table1[[#This Row],[Transportkosten + Handling ]]</f>
        <v>1953.7599999999998</v>
      </c>
      <c r="T17" s="84"/>
      <c r="U17" s="84">
        <v>2</v>
      </c>
      <c r="V17" s="84" t="s">
        <v>83</v>
      </c>
      <c r="W17" s="85">
        <v>115</v>
      </c>
    </row>
    <row r="18" spans="1:25" s="36" customFormat="1" x14ac:dyDescent="0.25">
      <c r="A18" s="37">
        <v>43083</v>
      </c>
      <c r="B18" s="36" t="s">
        <v>21</v>
      </c>
      <c r="C18" s="36" t="s">
        <v>65</v>
      </c>
      <c r="D18" s="36" t="s">
        <v>51</v>
      </c>
      <c r="E18" s="36">
        <v>2</v>
      </c>
      <c r="F18" s="36">
        <v>660</v>
      </c>
      <c r="G18" s="36">
        <v>2.6</v>
      </c>
      <c r="H18" s="36">
        <v>0.7</v>
      </c>
      <c r="I18" s="36">
        <v>175</v>
      </c>
      <c r="J18" s="36">
        <v>50</v>
      </c>
      <c r="K18" s="38">
        <f t="shared" si="0"/>
        <v>2403</v>
      </c>
      <c r="L18" s="38">
        <v>1.1975</v>
      </c>
      <c r="M18" s="39">
        <f>IF(E18=1,((K18+30+9.5+25+3.5*E18+8+120+50)*L18)+(Table1[[#This Row],[Total Bollore]]*0.05),IF(E18=2,((K18+30+9.5+25+3.5*E18+8+200+50)*L18)+(Table1[[#This Row],[Total Bollore]]*0.05),IF(E18=5,((K18+30+9.5+25+3.5*E18+8+380+50)*L18)+(Table1[[#This Row],[Total Bollore]]*0.05),)))</f>
        <v>3392.3187499999999</v>
      </c>
      <c r="N18" s="39">
        <f>Table1[[#This Row],[Transportkosten + Handling ]]</f>
        <v>3392.3187499999999</v>
      </c>
      <c r="T18" s="84"/>
      <c r="U18" s="84">
        <v>5</v>
      </c>
      <c r="V18" s="84" t="s">
        <v>83</v>
      </c>
      <c r="W18" s="84">
        <v>175</v>
      </c>
    </row>
    <row r="19" spans="1:25" s="36" customFormat="1" ht="15.75" thickBot="1" x14ac:dyDescent="0.3">
      <c r="A19" s="37">
        <v>43083</v>
      </c>
      <c r="B19" s="36" t="s">
        <v>21</v>
      </c>
      <c r="C19" s="36" t="s">
        <v>65</v>
      </c>
      <c r="D19" s="36" t="s">
        <v>51</v>
      </c>
      <c r="E19" s="36">
        <v>5</v>
      </c>
      <c r="F19" s="36">
        <v>1650</v>
      </c>
      <c r="G19" s="36">
        <v>2.4</v>
      </c>
      <c r="H19" s="36">
        <v>0.7</v>
      </c>
      <c r="I19" s="36">
        <v>290</v>
      </c>
      <c r="J19" s="36">
        <v>50</v>
      </c>
      <c r="K19" s="38">
        <f t="shared" si="0"/>
        <v>5455</v>
      </c>
      <c r="L19" s="38">
        <v>1.1975</v>
      </c>
      <c r="M19" s="39">
        <f>IF(E19=1,((K19+30+9.5+25+3.5*E19+8+120+50)*L19)+(Table1[[#This Row],[Total Bollore]]*0.05),IF(E19=2,((K19+30+9.5+25+3.5*E19+8+200+50)*L19)+(Table1[[#This Row],[Total Bollore]]*0.05),IF(E19=5,((K19+30+9.5+25+3.5*E19+8+380+50)*L19)+(Table1[[#This Row],[Total Bollore]]*0.05),)))</f>
        <v>7427.8125</v>
      </c>
      <c r="N19" s="39">
        <f>Table1[[#This Row],[Transportkosten + Handling ]]</f>
        <v>7427.8125</v>
      </c>
    </row>
    <row r="20" spans="1:25" x14ac:dyDescent="0.25">
      <c r="A20" s="37">
        <v>43083</v>
      </c>
      <c r="B20" t="s">
        <v>35</v>
      </c>
      <c r="C20" t="s">
        <v>63</v>
      </c>
      <c r="D20" s="36" t="s">
        <v>51</v>
      </c>
      <c r="E20" s="36">
        <v>1</v>
      </c>
      <c r="F20" s="36">
        <v>330</v>
      </c>
      <c r="G20">
        <v>4.05</v>
      </c>
      <c r="H20" s="36">
        <v>0.21</v>
      </c>
      <c r="I20">
        <v>125</v>
      </c>
      <c r="J20">
        <v>50</v>
      </c>
      <c r="K20" s="38">
        <f t="shared" si="0"/>
        <v>1580.8</v>
      </c>
      <c r="L20" s="38">
        <v>1.1975</v>
      </c>
      <c r="M20" s="39">
        <f>IF(E20=1,((K20+30+9.5+25+3.5*E20+8+120+50)*L20)+(Table1[[#This Row],[Total Bollore]]*0.05),IF(E20=2,((K20+30+9.5+25+3.5*E20+8+200+50)*L20)+(Table1[[#This Row],[Total Bollore]]*0.05),IF(E20=5,((K20+30+9.5+25+3.5*E20+8+380+50)*L20)+(Table1[[#This Row],[Total Bollore]]*0.05),)))</f>
        <v>2266.6329999999998</v>
      </c>
      <c r="N20" s="39">
        <f>Table1[[#This Row],[Transportkosten + Handling ]]</f>
        <v>2266.6329999999998</v>
      </c>
      <c r="T20" s="84" t="s">
        <v>85</v>
      </c>
      <c r="U20" s="84">
        <v>1</v>
      </c>
      <c r="V20" s="84" t="s">
        <v>83</v>
      </c>
      <c r="W20" s="84">
        <v>75</v>
      </c>
      <c r="X20" s="86" t="s">
        <v>86</v>
      </c>
      <c r="Y20" s="87">
        <v>175</v>
      </c>
    </row>
    <row r="21" spans="1:25" s="36" customFormat="1" x14ac:dyDescent="0.25">
      <c r="A21" s="37">
        <v>43083</v>
      </c>
      <c r="B21" s="36" t="s">
        <v>35</v>
      </c>
      <c r="C21" s="36" t="s">
        <v>63</v>
      </c>
      <c r="D21" s="36" t="s">
        <v>51</v>
      </c>
      <c r="E21" s="36">
        <v>2</v>
      </c>
      <c r="F21" s="36">
        <v>660</v>
      </c>
      <c r="G21" s="36">
        <v>3.8</v>
      </c>
      <c r="H21" s="36">
        <v>0.21</v>
      </c>
      <c r="I21" s="36">
        <v>175</v>
      </c>
      <c r="J21" s="36">
        <v>50</v>
      </c>
      <c r="K21" s="38">
        <f t="shared" si="0"/>
        <v>2871.6</v>
      </c>
      <c r="L21" s="38">
        <v>1.1975</v>
      </c>
      <c r="M21" s="39">
        <f>IF(E21=1,((K21+30+9.5+25+3.5*E21+8+120+50)*L21)+(Table1[[#This Row],[Total Bollore]]*0.05),IF(E21=2,((K21+30+9.5+25+3.5*E21+8+200+50)*L21)+(Table1[[#This Row],[Total Bollore]]*0.05),IF(E21=5,((K21+30+9.5+25+3.5*E21+8+380+50)*L21)+(Table1[[#This Row],[Total Bollore]]*0.05),)))</f>
        <v>3976.89725</v>
      </c>
      <c r="N21" s="39">
        <f>Table1[[#This Row],[Transportkosten + Handling ]]</f>
        <v>3976.89725</v>
      </c>
      <c r="T21" s="84"/>
      <c r="U21" s="84">
        <v>2</v>
      </c>
      <c r="V21" s="84" t="s">
        <v>83</v>
      </c>
      <c r="W21" s="85">
        <v>90</v>
      </c>
      <c r="X21" s="86" t="s">
        <v>87</v>
      </c>
      <c r="Y21" s="88">
        <v>205</v>
      </c>
    </row>
    <row r="22" spans="1:25" s="36" customFormat="1" ht="15.75" thickBot="1" x14ac:dyDescent="0.3">
      <c r="A22" s="37">
        <v>43083</v>
      </c>
      <c r="B22" s="36" t="s">
        <v>35</v>
      </c>
      <c r="C22" s="36" t="s">
        <v>63</v>
      </c>
      <c r="D22" s="36" t="s">
        <v>51</v>
      </c>
      <c r="E22" s="36">
        <v>5</v>
      </c>
      <c r="F22" s="36">
        <v>1650</v>
      </c>
      <c r="G22" s="36">
        <v>3.6</v>
      </c>
      <c r="H22" s="36">
        <v>0.21</v>
      </c>
      <c r="I22" s="36">
        <v>290</v>
      </c>
      <c r="J22" s="36">
        <v>50</v>
      </c>
      <c r="K22" s="38">
        <f t="shared" si="0"/>
        <v>6626.5</v>
      </c>
      <c r="L22" s="38">
        <v>1.1975</v>
      </c>
      <c r="M22" s="39">
        <f>IF(E22=1,((K22+30+9.5+25+3.5*E22+8+120+50)*L22)+(Table1[[#This Row],[Total Bollore]]*0.05),IF(E22=2,((K22+30+9.5+25+3.5*E22+8+200+50)*L22)+(Table1[[#This Row],[Total Bollore]]*0.05),IF(E22=5,((K22+30+9.5+25+3.5*E22+8+380+50)*L22)+(Table1[[#This Row],[Total Bollore]]*0.05),)))</f>
        <v>8889.2587500000009</v>
      </c>
      <c r="N22" s="39">
        <f>Table1[[#This Row],[Transportkosten + Handling ]]</f>
        <v>8889.2587500000009</v>
      </c>
      <c r="T22" s="84"/>
      <c r="U22" s="84">
        <v>5</v>
      </c>
      <c r="V22" s="84" t="s">
        <v>83</v>
      </c>
      <c r="W22" s="84">
        <v>150</v>
      </c>
      <c r="X22" s="86" t="s">
        <v>88</v>
      </c>
      <c r="Y22" s="89">
        <v>325</v>
      </c>
    </row>
    <row r="23" spans="1:25" x14ac:dyDescent="0.25">
      <c r="A23" s="37">
        <v>43083</v>
      </c>
      <c r="B23" t="s">
        <v>20</v>
      </c>
      <c r="C23" t="s">
        <v>64</v>
      </c>
      <c r="D23" s="36" t="s">
        <v>51</v>
      </c>
      <c r="E23" s="36">
        <v>1</v>
      </c>
      <c r="F23" s="36">
        <v>330</v>
      </c>
      <c r="G23">
        <v>2.85</v>
      </c>
      <c r="H23" s="36">
        <v>0.21</v>
      </c>
      <c r="I23">
        <v>125</v>
      </c>
      <c r="J23">
        <v>50</v>
      </c>
      <c r="K23" s="38">
        <f t="shared" si="0"/>
        <v>1184.8</v>
      </c>
      <c r="L23" s="38">
        <v>1.1975</v>
      </c>
      <c r="M23" s="39">
        <f>IF(E23=1,((K23+30+9.5+25+3.5*E23+8+120+50)*L23)+(Table1[[#This Row],[Total Bollore]]*0.05),IF(E23=2,((K23+30+9.5+25+3.5*E23+8+200+50)*L23)+(Table1[[#This Row],[Total Bollore]]*0.05),IF(E23=5,((K23+30+9.5+25+3.5*E23+8+380+50)*L23)+(Table1[[#This Row],[Total Bollore]]*0.05),)))</f>
        <v>1772.623</v>
      </c>
      <c r="N23" s="39">
        <f>Table1[[#This Row],[Transportkosten + Handling ]]</f>
        <v>1772.623</v>
      </c>
      <c r="O23" s="36"/>
    </row>
    <row r="24" spans="1:25" s="36" customFormat="1" x14ac:dyDescent="0.25">
      <c r="A24" s="37">
        <v>43083</v>
      </c>
      <c r="B24" s="36" t="s">
        <v>20</v>
      </c>
      <c r="C24" s="36" t="s">
        <v>64</v>
      </c>
      <c r="D24" s="36" t="s">
        <v>51</v>
      </c>
      <c r="E24" s="36">
        <v>2</v>
      </c>
      <c r="F24" s="36">
        <v>660</v>
      </c>
      <c r="G24" s="36">
        <v>2.6</v>
      </c>
      <c r="H24" s="36">
        <v>0.21</v>
      </c>
      <c r="I24" s="36">
        <v>175</v>
      </c>
      <c r="J24" s="36">
        <v>50</v>
      </c>
      <c r="K24" s="38">
        <f t="shared" si="0"/>
        <v>2079.6</v>
      </c>
      <c r="L24" s="38">
        <v>1.1975</v>
      </c>
      <c r="M24" s="39">
        <f>IF(E24=1,((K24+30+9.5+25+3.5*E24+8+120+50)*L24)+(Table1[[#This Row],[Total Bollore]]*0.05),IF(E24=2,((K24+30+9.5+25+3.5*E24+8+200+50)*L24)+(Table1[[#This Row],[Total Bollore]]*0.05),IF(E24=5,((K24+30+9.5+25+3.5*E24+8+380+50)*L24)+(Table1[[#This Row],[Total Bollore]]*0.05),)))</f>
        <v>2988.87725</v>
      </c>
      <c r="N24" s="39">
        <f>Table1[[#This Row],[Transportkosten + Handling ]]</f>
        <v>2988.87725</v>
      </c>
    </row>
    <row r="25" spans="1:25" s="36" customFormat="1" x14ac:dyDescent="0.25">
      <c r="A25" s="37">
        <v>43083</v>
      </c>
      <c r="B25" s="36" t="s">
        <v>20</v>
      </c>
      <c r="C25" s="36" t="s">
        <v>64</v>
      </c>
      <c r="D25" s="36" t="s">
        <v>51</v>
      </c>
      <c r="E25" s="36">
        <v>5</v>
      </c>
      <c r="F25" s="36">
        <v>1650</v>
      </c>
      <c r="G25" s="36">
        <v>2.35</v>
      </c>
      <c r="H25" s="36">
        <v>0.21</v>
      </c>
      <c r="I25" s="36">
        <v>290</v>
      </c>
      <c r="J25" s="36">
        <v>50</v>
      </c>
      <c r="K25" s="38">
        <f t="shared" si="0"/>
        <v>4564</v>
      </c>
      <c r="L25" s="38">
        <v>1.1975</v>
      </c>
      <c r="M25" s="39">
        <f>IF(E25=1,((K25+30+9.5+25+3.5*E25+8+120+50)*L25)+(Table1[[#This Row],[Total Bollore]]*0.05),IF(E25=2,((K25+30+9.5+25+3.5*E25+8+200+50)*L25)+(Table1[[#This Row],[Total Bollore]]*0.05),IF(E25=5,((K25+30+9.5+25+3.5*E25+8+380+50)*L25)+(Table1[[#This Row],[Total Bollore]]*0.05),)))</f>
        <v>6316.29</v>
      </c>
      <c r="N25" s="39">
        <f>Table1[[#This Row],[Transportkosten + Handling ]]</f>
        <v>6316.29</v>
      </c>
    </row>
    <row r="26" spans="1:25" x14ac:dyDescent="0.25">
      <c r="A26" s="37">
        <v>43083</v>
      </c>
      <c r="B26" t="s">
        <v>36</v>
      </c>
      <c r="C26" t="s">
        <v>69</v>
      </c>
      <c r="D26" s="36" t="s">
        <v>51</v>
      </c>
      <c r="E26" s="36">
        <v>1</v>
      </c>
      <c r="F26" s="36">
        <v>330</v>
      </c>
      <c r="G26">
        <v>2.9</v>
      </c>
      <c r="H26" s="36">
        <v>0.21</v>
      </c>
      <c r="I26">
        <v>125</v>
      </c>
      <c r="J26" s="36">
        <v>50</v>
      </c>
      <c r="K26" s="38">
        <f t="shared" si="0"/>
        <v>1201.3</v>
      </c>
      <c r="L26" s="38">
        <v>1.1975</v>
      </c>
      <c r="M26" s="39">
        <f>IF(E26=1,((K26+30+9.5+25+3.5*E26+8+120+50)*L26)+(Table1[[#This Row],[Total Bollore]]*0.05),IF(E26=2,((K26+30+9.5+25+3.5*E26+8+200+50)*L26)+(Table1[[#This Row],[Total Bollore]]*0.05),IF(E26=5,((K26+30+9.5+25+3.5*E26+8+380+50)*L26)+(Table1[[#This Row],[Total Bollore]]*0.05),)))</f>
        <v>1793.2067500000001</v>
      </c>
      <c r="N26" s="39">
        <f>Table1[[#This Row],[Transportkosten + Handling ]]</f>
        <v>1793.2067500000001</v>
      </c>
      <c r="O26" s="36"/>
    </row>
    <row r="27" spans="1:25" s="36" customFormat="1" x14ac:dyDescent="0.25">
      <c r="A27" s="37">
        <v>43083</v>
      </c>
      <c r="B27" s="36" t="s">
        <v>36</v>
      </c>
      <c r="C27" s="36" t="s">
        <v>69</v>
      </c>
      <c r="D27" s="36" t="s">
        <v>51</v>
      </c>
      <c r="E27" s="36">
        <v>2</v>
      </c>
      <c r="F27" s="36">
        <v>660</v>
      </c>
      <c r="G27" s="36">
        <v>2.65</v>
      </c>
      <c r="H27" s="36">
        <v>0.21</v>
      </c>
      <c r="I27" s="36">
        <v>175</v>
      </c>
      <c r="J27" s="36">
        <v>50</v>
      </c>
      <c r="K27" s="38">
        <f t="shared" si="0"/>
        <v>2112.6</v>
      </c>
      <c r="L27" s="38">
        <v>1.1975</v>
      </c>
      <c r="M27" s="39">
        <f>IF(E27=1,((K27+30+9.5+25+3.5*E27+8+120+50)*L27)+(Table1[[#This Row],[Total Bollore]]*0.05),IF(E27=2,((K27+30+9.5+25+3.5*E27+8+200+50)*L27)+(Table1[[#This Row],[Total Bollore]]*0.05),IF(E27=5,((K27+30+9.5+25+3.5*E27+8+380+50)*L27)+(Table1[[#This Row],[Total Bollore]]*0.05),)))</f>
        <v>3030.04475</v>
      </c>
      <c r="N27" s="39">
        <f>Table1[[#This Row],[Transportkosten + Handling ]]</f>
        <v>3030.04475</v>
      </c>
    </row>
    <row r="28" spans="1:25" s="36" customFormat="1" x14ac:dyDescent="0.25">
      <c r="A28" s="37">
        <v>43083</v>
      </c>
      <c r="B28" s="36" t="s">
        <v>36</v>
      </c>
      <c r="C28" s="36" t="s">
        <v>69</v>
      </c>
      <c r="D28" s="36" t="s">
        <v>51</v>
      </c>
      <c r="E28" s="36">
        <v>5</v>
      </c>
      <c r="F28" s="36">
        <v>1650</v>
      </c>
      <c r="G28" s="36">
        <v>2.4500000000000002</v>
      </c>
      <c r="H28" s="36">
        <v>0.21</v>
      </c>
      <c r="I28" s="36">
        <v>290</v>
      </c>
      <c r="J28" s="36">
        <v>50</v>
      </c>
      <c r="K28" s="38">
        <f t="shared" si="0"/>
        <v>4729</v>
      </c>
      <c r="L28" s="38">
        <v>1.1975</v>
      </c>
      <c r="M28" s="39">
        <f>IF(E28=1,((K28+30+9.5+25+3.5*E28+8+120+50)*L28)+(Table1[[#This Row],[Total Bollore]]*0.05),IF(E28=2,((K28+30+9.5+25+3.5*E28+8+200+50)*L28)+(Table1[[#This Row],[Total Bollore]]*0.05),IF(E28=5,((K28+30+9.5+25+3.5*E28+8+380+50)*L28)+(Table1[[#This Row],[Total Bollore]]*0.05),)))</f>
        <v>6522.1274999999996</v>
      </c>
      <c r="N28" s="39">
        <f>Table1[[#This Row],[Transportkosten + Handling ]]</f>
        <v>6522.1274999999996</v>
      </c>
    </row>
    <row r="29" spans="1:25" x14ac:dyDescent="0.25">
      <c r="A29" s="37">
        <v>43083</v>
      </c>
      <c r="B29" t="s">
        <v>37</v>
      </c>
      <c r="C29" t="s">
        <v>67</v>
      </c>
      <c r="D29" s="36" t="s">
        <v>51</v>
      </c>
      <c r="E29" s="36">
        <v>1</v>
      </c>
      <c r="F29" s="36">
        <v>330</v>
      </c>
      <c r="G29">
        <v>3.7</v>
      </c>
      <c r="H29" s="36">
        <v>0.21</v>
      </c>
      <c r="I29">
        <v>125</v>
      </c>
      <c r="J29">
        <v>50</v>
      </c>
      <c r="K29" s="38">
        <f t="shared" si="0"/>
        <v>1465.3</v>
      </c>
      <c r="L29" s="38">
        <v>1.1975</v>
      </c>
      <c r="M29" s="39">
        <f>IF(E29=1,((K29+30+9.5+25+3.5*E29+8+120+50)*L29)+(Table1[[#This Row],[Total Bollore]]*0.05),IF(E29=2,((K29+30+9.5+25+3.5*E29+8+200+50)*L29)+(Table1[[#This Row],[Total Bollore]]*0.05),IF(E29=5,((K29+30+9.5+25+3.5*E29+8+380+50)*L29)+(Table1[[#This Row],[Total Bollore]]*0.05),)))</f>
        <v>2122.54675</v>
      </c>
      <c r="N29" s="39">
        <f>Table1[[#This Row],[Transportkosten + Handling ]]+$S$7</f>
        <v>2522.54675</v>
      </c>
      <c r="O29" t="s">
        <v>78</v>
      </c>
    </row>
    <row r="30" spans="1:25" s="36" customFormat="1" x14ac:dyDescent="0.25">
      <c r="A30" s="37">
        <v>43083</v>
      </c>
      <c r="B30" s="36" t="s">
        <v>37</v>
      </c>
      <c r="C30" s="36" t="s">
        <v>67</v>
      </c>
      <c r="D30" s="36" t="s">
        <v>51</v>
      </c>
      <c r="E30" s="36">
        <v>2</v>
      </c>
      <c r="F30" s="36">
        <v>660</v>
      </c>
      <c r="G30" s="36">
        <v>3.45</v>
      </c>
      <c r="H30" s="36">
        <v>0.21</v>
      </c>
      <c r="I30" s="36">
        <v>175</v>
      </c>
      <c r="J30" s="36">
        <v>50</v>
      </c>
      <c r="K30" s="38">
        <f t="shared" si="0"/>
        <v>2640.6</v>
      </c>
      <c r="L30" s="38">
        <v>1.1975</v>
      </c>
      <c r="M30" s="39">
        <f>IF(E30=1,((K30+30+9.5+25+3.5*E30+8+120+50)*L30)+(Table1[[#This Row],[Total Bollore]]*0.05),IF(E30=2,((K30+30+9.5+25+3.5*E30+8+200+50)*L30)+(Table1[[#This Row],[Total Bollore]]*0.05),IF(E30=5,((K30+30+9.5+25+3.5*E30+8+380+50)*L30)+(Table1[[#This Row],[Total Bollore]]*0.05),)))</f>
        <v>3688.7247500000003</v>
      </c>
      <c r="N30" s="39">
        <f>Table1[[#This Row],[Transportkosten + Handling ]]+$S$7</f>
        <v>4088.7247500000003</v>
      </c>
      <c r="O30" s="36" t="s">
        <v>78</v>
      </c>
    </row>
    <row r="31" spans="1:25" s="36" customFormat="1" x14ac:dyDescent="0.25">
      <c r="A31" s="37">
        <v>43083</v>
      </c>
      <c r="B31" s="36" t="s">
        <v>37</v>
      </c>
      <c r="C31" s="36" t="s">
        <v>67</v>
      </c>
      <c r="D31" s="36" t="s">
        <v>51</v>
      </c>
      <c r="E31" s="36">
        <v>5</v>
      </c>
      <c r="F31" s="36">
        <v>1650</v>
      </c>
      <c r="G31" s="36">
        <v>3.25</v>
      </c>
      <c r="H31" s="36">
        <v>0.21</v>
      </c>
      <c r="I31" s="36">
        <v>290</v>
      </c>
      <c r="J31" s="36">
        <v>50</v>
      </c>
      <c r="K31" s="38">
        <f t="shared" si="0"/>
        <v>6049</v>
      </c>
      <c r="L31" s="38">
        <v>1.1975</v>
      </c>
      <c r="M31" s="39">
        <f>IF(E31=1,((K31+30+9.5+25+3.5*E31+8+120+50)*L31)+(Table1[[#This Row],[Total Bollore]]*0.05),IF(E31=2,((K31+30+9.5+25+3.5*E31+8+200+50)*L31)+(Table1[[#This Row],[Total Bollore]]*0.05),IF(E31=5,((K31+30+9.5+25+3.5*E31+8+380+50)*L31)+(Table1[[#This Row],[Total Bollore]]*0.05),)))</f>
        <v>8168.8275000000003</v>
      </c>
      <c r="N31" s="39">
        <f>Table1[[#This Row],[Transportkosten + Handling ]]+$S$7</f>
        <v>8568.8274999999994</v>
      </c>
      <c r="O31" s="36" t="s">
        <v>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showGridLines="0" view="pageLayout" topLeftCell="A19" zoomScale="130" zoomScaleNormal="100" zoomScaleSheetLayoutView="110" zoomScalePageLayoutView="130" workbookViewId="0">
      <selection activeCell="L2" sqref="L2:N2"/>
    </sheetView>
  </sheetViews>
  <sheetFormatPr defaultRowHeight="15" x14ac:dyDescent="0.25"/>
  <cols>
    <col min="1" max="1" width="14.140625" style="36" customWidth="1"/>
    <col min="2" max="2" width="5.7109375" style="36" customWidth="1"/>
    <col min="3" max="3" width="9.140625" style="36"/>
    <col min="4" max="4" width="9.42578125" style="36" customWidth="1"/>
    <col min="5" max="5" width="10.42578125" style="36" customWidth="1"/>
    <col min="6" max="6" width="10.5703125" style="36" customWidth="1"/>
    <col min="7" max="7" width="8.7109375" style="36" customWidth="1"/>
    <col min="8" max="8" width="13.28515625" style="36" customWidth="1"/>
    <col min="9" max="9" width="8.7109375" style="36" customWidth="1"/>
    <col min="10" max="10" width="9.140625" style="36"/>
    <col min="11" max="11" width="8.85546875" style="36" customWidth="1"/>
    <col min="12" max="12" width="6.85546875" style="36" customWidth="1"/>
    <col min="13" max="13" width="7.42578125" style="36" customWidth="1"/>
    <col min="14" max="14" width="7.28515625" style="36" customWidth="1"/>
    <col min="15" max="16384" width="9.140625" style="36"/>
  </cols>
  <sheetData>
    <row r="1" spans="1:14" ht="15.75" thickBot="1" x14ac:dyDescent="0.3">
      <c r="A1" s="1"/>
      <c r="B1" s="147" t="s">
        <v>14</v>
      </c>
      <c r="C1" s="148"/>
      <c r="D1" s="148"/>
      <c r="E1" s="149"/>
      <c r="F1" s="51"/>
      <c r="H1" s="1"/>
      <c r="I1" s="151" t="s">
        <v>1</v>
      </c>
      <c r="J1" s="152"/>
      <c r="K1" s="155" t="s">
        <v>41</v>
      </c>
      <c r="L1" s="156"/>
      <c r="M1" s="156"/>
      <c r="N1" s="157"/>
    </row>
    <row r="2" spans="1:14" ht="30" customHeight="1" thickBot="1" x14ac:dyDescent="0.3">
      <c r="A2" s="9" t="s">
        <v>11</v>
      </c>
      <c r="B2" s="10" t="s">
        <v>0</v>
      </c>
      <c r="C2" s="11" t="s">
        <v>12</v>
      </c>
      <c r="D2" s="11" t="s">
        <v>80</v>
      </c>
      <c r="E2" s="160" t="s">
        <v>81</v>
      </c>
      <c r="F2" s="52"/>
      <c r="H2" s="1"/>
      <c r="I2" s="25" t="s">
        <v>9</v>
      </c>
      <c r="J2" s="26" t="s">
        <v>10</v>
      </c>
      <c r="K2" s="25" t="s">
        <v>42</v>
      </c>
      <c r="L2" s="161" t="s">
        <v>45</v>
      </c>
      <c r="M2" s="161" t="s">
        <v>44</v>
      </c>
      <c r="N2" s="162" t="s">
        <v>43</v>
      </c>
    </row>
    <row r="3" spans="1:14" x14ac:dyDescent="0.25">
      <c r="A3" s="13" t="s">
        <v>5</v>
      </c>
      <c r="B3" s="4">
        <v>72</v>
      </c>
      <c r="C3" s="3">
        <f>B3*24</f>
        <v>1728</v>
      </c>
      <c r="D3" s="3">
        <f>C3*2</f>
        <v>3456</v>
      </c>
      <c r="E3" s="5">
        <f>C3*5</f>
        <v>8640</v>
      </c>
      <c r="F3" s="35"/>
      <c r="H3" s="21" t="s">
        <v>5</v>
      </c>
      <c r="I3" s="22"/>
      <c r="J3" s="23" t="s">
        <v>2</v>
      </c>
      <c r="K3" s="22">
        <v>13</v>
      </c>
      <c r="L3" s="23">
        <v>330</v>
      </c>
      <c r="M3" s="23">
        <v>330</v>
      </c>
      <c r="N3" s="24">
        <v>330</v>
      </c>
    </row>
    <row r="4" spans="1:14" x14ac:dyDescent="0.25">
      <c r="A4" s="13" t="s">
        <v>6</v>
      </c>
      <c r="B4" s="4">
        <v>18</v>
      </c>
      <c r="C4" s="3">
        <f>B4*24</f>
        <v>432</v>
      </c>
      <c r="D4" s="3">
        <f t="shared" ref="D4:D5" si="0">C4*2</f>
        <v>864</v>
      </c>
      <c r="E4" s="5">
        <f>C4*5</f>
        <v>2160</v>
      </c>
      <c r="F4" s="35"/>
      <c r="H4" s="13" t="s">
        <v>6</v>
      </c>
      <c r="I4" s="16"/>
      <c r="J4" s="15" t="s">
        <v>2</v>
      </c>
      <c r="K4" s="16">
        <v>13</v>
      </c>
      <c r="L4" s="15">
        <v>330</v>
      </c>
      <c r="M4" s="15">
        <v>330</v>
      </c>
      <c r="N4" s="17">
        <v>330</v>
      </c>
    </row>
    <row r="5" spans="1:14" ht="15.75" thickBot="1" x14ac:dyDescent="0.3">
      <c r="A5" s="14" t="s">
        <v>7</v>
      </c>
      <c r="B5" s="6">
        <v>90</v>
      </c>
      <c r="C5" s="7">
        <f>B5*24</f>
        <v>2160</v>
      </c>
      <c r="D5" s="7">
        <f t="shared" si="0"/>
        <v>4320</v>
      </c>
      <c r="E5" s="8">
        <f>C5*5</f>
        <v>10800</v>
      </c>
      <c r="F5" s="35"/>
      <c r="H5" s="14" t="s">
        <v>7</v>
      </c>
      <c r="I5" s="18"/>
      <c r="J5" s="19" t="s">
        <v>2</v>
      </c>
      <c r="K5" s="18">
        <v>12</v>
      </c>
      <c r="L5" s="19">
        <v>305</v>
      </c>
      <c r="M5" s="19">
        <v>305</v>
      </c>
      <c r="N5" s="20">
        <v>305</v>
      </c>
    </row>
    <row r="6" spans="1:14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9.5" thickBot="1" x14ac:dyDescent="0.35">
      <c r="A7" s="144" t="s">
        <v>79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.75" thickBot="1" x14ac:dyDescent="0.3">
      <c r="A9" s="1"/>
      <c r="B9" s="147" t="s">
        <v>46</v>
      </c>
      <c r="C9" s="148"/>
      <c r="D9" s="148"/>
      <c r="E9" s="149"/>
      <c r="F9" s="147" t="s">
        <v>50</v>
      </c>
      <c r="G9" s="148"/>
      <c r="H9" s="149"/>
      <c r="I9" s="147" t="s">
        <v>51</v>
      </c>
      <c r="J9" s="148"/>
      <c r="K9" s="149"/>
      <c r="L9" s="1"/>
      <c r="M9" s="1"/>
    </row>
    <row r="10" spans="1:14" ht="24.75" thickBot="1" x14ac:dyDescent="0.3">
      <c r="A10" s="9" t="s">
        <v>11</v>
      </c>
      <c r="B10" s="10" t="s">
        <v>48</v>
      </c>
      <c r="C10" s="11" t="s">
        <v>12</v>
      </c>
      <c r="D10" s="11" t="s">
        <v>15</v>
      </c>
      <c r="E10" s="12" t="s">
        <v>47</v>
      </c>
      <c r="F10" s="11" t="s">
        <v>49</v>
      </c>
      <c r="G10" s="11" t="s">
        <v>15</v>
      </c>
      <c r="H10" s="12" t="s">
        <v>47</v>
      </c>
      <c r="I10" s="43" t="s">
        <v>12</v>
      </c>
      <c r="J10" s="44" t="s">
        <v>15</v>
      </c>
      <c r="K10" s="45" t="s">
        <v>47</v>
      </c>
      <c r="L10" s="1"/>
      <c r="M10" s="1"/>
    </row>
    <row r="11" spans="1:14" x14ac:dyDescent="0.25">
      <c r="A11" s="13" t="s">
        <v>5</v>
      </c>
      <c r="B11" s="4">
        <v>0</v>
      </c>
      <c r="C11" s="3">
        <f>B11*C3</f>
        <v>0</v>
      </c>
      <c r="D11" s="3">
        <f>B11*D3</f>
        <v>0</v>
      </c>
      <c r="E11" s="5">
        <f>E3*B11</f>
        <v>0</v>
      </c>
      <c r="F11" s="3">
        <f>B11*C3</f>
        <v>0</v>
      </c>
      <c r="G11" s="3">
        <f>B11*D3</f>
        <v>0</v>
      </c>
      <c r="H11" s="5">
        <f>E3*B11</f>
        <v>0</v>
      </c>
      <c r="I11" s="46">
        <f>B11*C3+'Berechnung Transport Kosten'!$N$2</f>
        <v>2547.2472499999999</v>
      </c>
      <c r="J11" s="47">
        <f>B11*D3+'Berechnung Transport Kosten'!$N$3</f>
        <v>4179.2932500000006</v>
      </c>
      <c r="K11" s="48">
        <f>B11*E3+'Berechnung Transport Kosten'!$N$4</f>
        <v>8898.1674999999996</v>
      </c>
      <c r="L11" s="1"/>
      <c r="M11" s="1"/>
    </row>
    <row r="12" spans="1:14" x14ac:dyDescent="0.25">
      <c r="A12" s="13" t="s">
        <v>6</v>
      </c>
      <c r="B12" s="4">
        <v>0</v>
      </c>
      <c r="C12" s="3">
        <f>B12*C4</f>
        <v>0</v>
      </c>
      <c r="D12" s="3">
        <f>B12*D4</f>
        <v>0</v>
      </c>
      <c r="E12" s="5">
        <f>E4*B12</f>
        <v>0</v>
      </c>
      <c r="F12" s="3">
        <f>B12*C4</f>
        <v>0</v>
      </c>
      <c r="G12" s="3">
        <f>B12*D4</f>
        <v>0</v>
      </c>
      <c r="H12" s="5">
        <f t="shared" ref="H12:H13" si="1">E4*B12</f>
        <v>0</v>
      </c>
      <c r="I12" s="4">
        <f>B12*C4+'Berechnung Transport Kosten'!$N$2</f>
        <v>2547.2472499999999</v>
      </c>
      <c r="J12" s="3">
        <f>B12*D4+'Berechnung Transport Kosten'!$N$3</f>
        <v>4179.2932500000006</v>
      </c>
      <c r="K12" s="5">
        <f>B12*E4+'Berechnung Transport Kosten'!$N$4</f>
        <v>8898.1674999999996</v>
      </c>
      <c r="L12" s="1"/>
      <c r="M12" s="1"/>
    </row>
    <row r="13" spans="1:14" ht="15.75" thickBot="1" x14ac:dyDescent="0.3">
      <c r="A13" s="14" t="s">
        <v>7</v>
      </c>
      <c r="B13" s="6">
        <v>0</v>
      </c>
      <c r="C13" s="7">
        <f>B13*C5</f>
        <v>0</v>
      </c>
      <c r="D13" s="7">
        <f>B13*D5</f>
        <v>0</v>
      </c>
      <c r="E13" s="8">
        <f>E5*B13</f>
        <v>0</v>
      </c>
      <c r="F13" s="7">
        <f>B13*C5</f>
        <v>0</v>
      </c>
      <c r="G13" s="7">
        <f>B13*D5</f>
        <v>0</v>
      </c>
      <c r="H13" s="8">
        <f t="shared" si="1"/>
        <v>0</v>
      </c>
      <c r="I13" s="6">
        <f>B13*C5+'Berechnung Transport Kosten'!$N$2</f>
        <v>2547.2472499999999</v>
      </c>
      <c r="J13" s="7">
        <f>B13*D5+'Berechnung Transport Kosten'!$N$3</f>
        <v>4179.2932500000006</v>
      </c>
      <c r="K13" s="8">
        <f>B13*E5+'Berechnung Transport Kosten'!$N$4</f>
        <v>8898.1674999999996</v>
      </c>
      <c r="L13" s="1"/>
      <c r="M13" s="1"/>
    </row>
    <row r="14" spans="1:14" ht="15.75" thickBot="1" x14ac:dyDescent="0.3">
      <c r="A14" s="34"/>
      <c r="B14" s="35"/>
      <c r="C14" s="35"/>
      <c r="D14" s="35"/>
      <c r="E14" s="35"/>
      <c r="F14" s="35"/>
      <c r="G14" s="1"/>
      <c r="H14" s="1"/>
      <c r="I14" s="1"/>
      <c r="J14" s="1"/>
      <c r="K14" s="1"/>
      <c r="L14" s="1"/>
      <c r="M14" s="1"/>
    </row>
    <row r="15" spans="1:14" ht="19.5" thickBot="1" x14ac:dyDescent="0.35">
      <c r="A15" s="144" t="s">
        <v>17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15.75" thickBot="1" x14ac:dyDescent="0.3">
      <c r="A17" s="1"/>
      <c r="B17" s="147" t="s">
        <v>46</v>
      </c>
      <c r="C17" s="148"/>
      <c r="D17" s="148"/>
      <c r="E17" s="149"/>
      <c r="F17" s="147" t="s">
        <v>50</v>
      </c>
      <c r="G17" s="148"/>
      <c r="H17" s="149"/>
      <c r="I17" s="147" t="s">
        <v>51</v>
      </c>
      <c r="J17" s="148"/>
      <c r="K17" s="149"/>
      <c r="L17" s="1"/>
      <c r="M17" s="1"/>
    </row>
    <row r="18" spans="1:14" ht="24.75" thickBot="1" x14ac:dyDescent="0.3">
      <c r="A18" s="9" t="s">
        <v>11</v>
      </c>
      <c r="B18" s="10" t="s">
        <v>48</v>
      </c>
      <c r="C18" s="44" t="s">
        <v>12</v>
      </c>
      <c r="D18" s="44" t="s">
        <v>15</v>
      </c>
      <c r="E18" s="45" t="s">
        <v>47</v>
      </c>
      <c r="F18" s="44" t="s">
        <v>49</v>
      </c>
      <c r="G18" s="44" t="s">
        <v>15</v>
      </c>
      <c r="H18" s="45" t="s">
        <v>47</v>
      </c>
      <c r="I18" s="43" t="s">
        <v>12</v>
      </c>
      <c r="J18" s="44" t="s">
        <v>15</v>
      </c>
      <c r="K18" s="45" t="s">
        <v>47</v>
      </c>
      <c r="L18" s="1"/>
      <c r="M18" s="1"/>
    </row>
    <row r="19" spans="1:14" x14ac:dyDescent="0.25">
      <c r="A19" s="13" t="s">
        <v>5</v>
      </c>
      <c r="B19" s="56">
        <v>0</v>
      </c>
      <c r="C19" s="46">
        <f>B19*C3</f>
        <v>0</v>
      </c>
      <c r="D19" s="47">
        <f>B19*D3</f>
        <v>0</v>
      </c>
      <c r="E19" s="48">
        <f>B19*E3</f>
        <v>0</v>
      </c>
      <c r="F19" s="47">
        <f>B19*C3</f>
        <v>0</v>
      </c>
      <c r="G19" s="47">
        <f>B19*D3</f>
        <v>0</v>
      </c>
      <c r="H19" s="48">
        <f>B19*E3</f>
        <v>0</v>
      </c>
      <c r="I19" s="46">
        <f>+B19*C3+'Berechnung Transport Kosten'!$N$5</f>
        <v>2572.623</v>
      </c>
      <c r="J19" s="47">
        <f>B19*D3+'Berechnung Transport Kosten'!$N$6</f>
        <v>3788.87725</v>
      </c>
      <c r="K19" s="48">
        <f>B19*E3+'Berechnung Transport Kosten'!$N$7</f>
        <v>7219.2087499999998</v>
      </c>
      <c r="L19" s="1"/>
      <c r="M19" s="1"/>
    </row>
    <row r="20" spans="1:14" x14ac:dyDescent="0.25">
      <c r="A20" s="13" t="s">
        <v>6</v>
      </c>
      <c r="B20" s="56">
        <v>0</v>
      </c>
      <c r="C20" s="4">
        <f>B20*C4</f>
        <v>0</v>
      </c>
      <c r="D20" s="3">
        <f>B20*D4</f>
        <v>0</v>
      </c>
      <c r="E20" s="5">
        <f>B20*E4</f>
        <v>0</v>
      </c>
      <c r="F20" s="3">
        <f>B20*C4</f>
        <v>0</v>
      </c>
      <c r="G20" s="3">
        <f>B20*D4</f>
        <v>0</v>
      </c>
      <c r="H20" s="5">
        <f>B20*E4</f>
        <v>0</v>
      </c>
      <c r="I20" s="4">
        <f>+B20*C4+'Berechnung Transport Kosten'!$N$5</f>
        <v>2572.623</v>
      </c>
      <c r="J20" s="3">
        <f>B20*D4+'Berechnung Transport Kosten'!$N$6</f>
        <v>3788.87725</v>
      </c>
      <c r="K20" s="5">
        <f>B20*E4+'Berechnung Transport Kosten'!$N$7</f>
        <v>7219.2087499999998</v>
      </c>
      <c r="L20" s="1"/>
      <c r="M20" s="1"/>
    </row>
    <row r="21" spans="1:14" ht="15.75" thickBot="1" x14ac:dyDescent="0.3">
      <c r="A21" s="14" t="s">
        <v>7</v>
      </c>
      <c r="B21" s="57">
        <v>0</v>
      </c>
      <c r="C21" s="6">
        <f>B21*C5</f>
        <v>0</v>
      </c>
      <c r="D21" s="7">
        <f>B21*D5</f>
        <v>0</v>
      </c>
      <c r="E21" s="8">
        <f>B21*E5</f>
        <v>0</v>
      </c>
      <c r="F21" s="7">
        <f>B21*C5</f>
        <v>0</v>
      </c>
      <c r="G21" s="7">
        <f>B21*D5</f>
        <v>0</v>
      </c>
      <c r="H21" s="8">
        <f>B21*E5</f>
        <v>0</v>
      </c>
      <c r="I21" s="6">
        <f>+B21*C5+'Berechnung Transport Kosten'!$N$5</f>
        <v>2572.623</v>
      </c>
      <c r="J21" s="7">
        <f>B21*D5+'Berechnung Transport Kosten'!$N$6</f>
        <v>3788.87725</v>
      </c>
      <c r="K21" s="8">
        <f>B21*E5+'Berechnung Transport Kosten'!$N$7</f>
        <v>7219.2087499999998</v>
      </c>
      <c r="L21" s="1"/>
      <c r="M21" s="1"/>
    </row>
    <row r="22" spans="1:14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19.5" thickBot="1" x14ac:dyDescent="0.35">
      <c r="A23" s="144" t="s">
        <v>39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</row>
    <row r="24" spans="1:14" ht="9.75" customHeight="1" thickBot="1" x14ac:dyDescent="0.3">
      <c r="H24" s="1"/>
      <c r="I24" s="1"/>
      <c r="J24" s="1"/>
      <c r="K24" s="1"/>
      <c r="L24" s="1"/>
      <c r="M24" s="1"/>
    </row>
    <row r="25" spans="1:14" ht="15.75" thickBot="1" x14ac:dyDescent="0.3">
      <c r="A25" s="1"/>
      <c r="B25" s="147" t="s">
        <v>46</v>
      </c>
      <c r="C25" s="148"/>
      <c r="D25" s="148"/>
      <c r="E25" s="149"/>
      <c r="F25" s="147" t="s">
        <v>50</v>
      </c>
      <c r="G25" s="148"/>
      <c r="H25" s="149"/>
      <c r="I25" s="147" t="s">
        <v>51</v>
      </c>
      <c r="J25" s="148"/>
      <c r="K25" s="149"/>
      <c r="L25" s="1"/>
      <c r="M25" s="1"/>
    </row>
    <row r="26" spans="1:14" ht="24.75" thickBot="1" x14ac:dyDescent="0.3">
      <c r="A26" s="9" t="s">
        <v>11</v>
      </c>
      <c r="B26" s="10" t="s">
        <v>48</v>
      </c>
      <c r="C26" s="11" t="s">
        <v>12</v>
      </c>
      <c r="D26" s="11" t="s">
        <v>15</v>
      </c>
      <c r="E26" s="12" t="s">
        <v>47</v>
      </c>
      <c r="F26" s="53" t="s">
        <v>49</v>
      </c>
      <c r="G26" s="11" t="s">
        <v>15</v>
      </c>
      <c r="H26" s="12" t="s">
        <v>47</v>
      </c>
      <c r="I26" s="43" t="s">
        <v>12</v>
      </c>
      <c r="J26" s="44" t="s">
        <v>15</v>
      </c>
      <c r="K26" s="45" t="s">
        <v>47</v>
      </c>
      <c r="L26" s="1"/>
      <c r="M26" s="1"/>
    </row>
    <row r="27" spans="1:14" x14ac:dyDescent="0.25">
      <c r="A27" s="13" t="s">
        <v>5</v>
      </c>
      <c r="B27" s="4">
        <v>0</v>
      </c>
      <c r="C27" s="3">
        <f>B27*C3</f>
        <v>0</v>
      </c>
      <c r="D27" s="3">
        <f>B27*D3</f>
        <v>0</v>
      </c>
      <c r="E27" s="5">
        <f>B27*E3</f>
        <v>0</v>
      </c>
      <c r="F27" s="4">
        <f>B27*C3</f>
        <v>0</v>
      </c>
      <c r="G27" s="3">
        <f>B27*D3</f>
        <v>0</v>
      </c>
      <c r="H27" s="5">
        <f>B27*E3</f>
        <v>0</v>
      </c>
      <c r="I27" s="46">
        <f>+B27*C3+'Berechnung Transport Kosten'!$N$8</f>
        <v>1838.4910000000002</v>
      </c>
      <c r="J27" s="47">
        <f>B27*D3+'Berechnung Transport Kosten'!$N$9</f>
        <v>3161.7807499999994</v>
      </c>
      <c r="K27" s="48">
        <f>B27*E3+'Berechnung Transport Kosten'!$N$10</f>
        <v>6954.3862499999996</v>
      </c>
      <c r="L27" s="1"/>
      <c r="M27" s="1"/>
    </row>
    <row r="28" spans="1:14" x14ac:dyDescent="0.25">
      <c r="A28" s="13" t="s">
        <v>6</v>
      </c>
      <c r="B28" s="4">
        <v>0</v>
      </c>
      <c r="C28" s="3">
        <f t="shared" ref="C28:C29" si="2">B28*C4</f>
        <v>0</v>
      </c>
      <c r="D28" s="3">
        <f t="shared" ref="D28:D29" si="3">B28*D4</f>
        <v>0</v>
      </c>
      <c r="E28" s="5">
        <f t="shared" ref="E28:E29" si="4">B28*E4</f>
        <v>0</v>
      </c>
      <c r="F28" s="4">
        <f>B28*C4</f>
        <v>0</v>
      </c>
      <c r="G28" s="3">
        <f>B28*D4</f>
        <v>0</v>
      </c>
      <c r="H28" s="5">
        <f>B28*E4</f>
        <v>0</v>
      </c>
      <c r="I28" s="4">
        <f>+B28*C4+'Berechnung Transport Kosten'!$N$8</f>
        <v>1838.4910000000002</v>
      </c>
      <c r="J28" s="3">
        <f>B28*D4+'Berechnung Transport Kosten'!$N$9</f>
        <v>3161.7807499999994</v>
      </c>
      <c r="K28" s="5">
        <f>B28*E4+'Berechnung Transport Kosten'!$N$10</f>
        <v>6954.3862499999996</v>
      </c>
      <c r="L28" s="1"/>
      <c r="M28" s="1"/>
    </row>
    <row r="29" spans="1:14" ht="15.75" thickBot="1" x14ac:dyDescent="0.3">
      <c r="A29" s="14" t="s">
        <v>7</v>
      </c>
      <c r="B29" s="6">
        <v>0</v>
      </c>
      <c r="C29" s="7">
        <f t="shared" si="2"/>
        <v>0</v>
      </c>
      <c r="D29" s="7">
        <f t="shared" si="3"/>
        <v>0</v>
      </c>
      <c r="E29" s="8">
        <f t="shared" si="4"/>
        <v>0</v>
      </c>
      <c r="F29" s="6">
        <f>B29*C5</f>
        <v>0</v>
      </c>
      <c r="G29" s="7">
        <f>B29*D5</f>
        <v>0</v>
      </c>
      <c r="H29" s="8">
        <f>B29*E5</f>
        <v>0</v>
      </c>
      <c r="I29" s="6">
        <f>+B29*C5+'Berechnung Transport Kosten'!$N$8</f>
        <v>1838.4910000000002</v>
      </c>
      <c r="J29" s="7">
        <f>B29*D5+'Berechnung Transport Kosten'!$N$9</f>
        <v>3161.7807499999994</v>
      </c>
      <c r="K29" s="8">
        <f>B29*E5+'Berechnung Transport Kosten'!$N$10</f>
        <v>6954.3862499999996</v>
      </c>
      <c r="L29" s="1"/>
      <c r="M29" s="1"/>
    </row>
    <row r="30" spans="1:14" ht="18.75" x14ac:dyDescent="0.3">
      <c r="A30" s="158" t="s">
        <v>60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14" ht="8.2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ht="15.75" thickBot="1" x14ac:dyDescent="0.3">
      <c r="A32" s="1"/>
      <c r="B32" s="147" t="s">
        <v>46</v>
      </c>
      <c r="C32" s="148"/>
      <c r="D32" s="148"/>
      <c r="E32" s="149"/>
      <c r="F32" s="147" t="s">
        <v>50</v>
      </c>
      <c r="G32" s="148"/>
      <c r="H32" s="149"/>
      <c r="I32" s="147" t="s">
        <v>51</v>
      </c>
      <c r="J32" s="148"/>
      <c r="K32" s="149"/>
      <c r="L32" s="1"/>
      <c r="M32" s="1"/>
    </row>
    <row r="33" spans="1:14" ht="24.75" thickBot="1" x14ac:dyDescent="0.3">
      <c r="A33" s="9" t="s">
        <v>11</v>
      </c>
      <c r="B33" s="54" t="s">
        <v>48</v>
      </c>
      <c r="C33" s="44" t="s">
        <v>12</v>
      </c>
      <c r="D33" s="44" t="s">
        <v>15</v>
      </c>
      <c r="E33" s="45" t="s">
        <v>47</v>
      </c>
      <c r="F33" s="44" t="s">
        <v>49</v>
      </c>
      <c r="G33" s="44" t="s">
        <v>15</v>
      </c>
      <c r="H33" s="45" t="s">
        <v>47</v>
      </c>
      <c r="I33" s="43" t="s">
        <v>12</v>
      </c>
      <c r="J33" s="44" t="s">
        <v>15</v>
      </c>
      <c r="K33" s="45" t="s">
        <v>47</v>
      </c>
      <c r="L33" s="1"/>
      <c r="M33" s="1"/>
    </row>
    <row r="34" spans="1:14" x14ac:dyDescent="0.25">
      <c r="A34" s="13" t="s">
        <v>5</v>
      </c>
      <c r="B34" s="46">
        <v>0</v>
      </c>
      <c r="C34" s="47">
        <f>B34*C3</f>
        <v>0</v>
      </c>
      <c r="D34" s="47">
        <f>B34*D3</f>
        <v>0</v>
      </c>
      <c r="E34" s="48">
        <f>B34*E3</f>
        <v>0</v>
      </c>
      <c r="F34" s="47">
        <f>B34*C3</f>
        <v>0</v>
      </c>
      <c r="G34" s="47">
        <f>B34*D3</f>
        <v>0</v>
      </c>
      <c r="H34" s="55">
        <f>B34*E3</f>
        <v>0</v>
      </c>
      <c r="I34" s="47">
        <f>B34*C3</f>
        <v>0</v>
      </c>
      <c r="J34" s="47">
        <f>B34*D3</f>
        <v>0</v>
      </c>
      <c r="K34" s="48">
        <f>E3*B34</f>
        <v>0</v>
      </c>
      <c r="L34" s="1"/>
      <c r="M34" s="1"/>
    </row>
    <row r="35" spans="1:14" x14ac:dyDescent="0.25">
      <c r="A35" s="13" t="s">
        <v>6</v>
      </c>
      <c r="B35" s="4">
        <v>0</v>
      </c>
      <c r="C35" s="3">
        <f t="shared" ref="C35:C36" si="5">B35*C4</f>
        <v>0</v>
      </c>
      <c r="D35" s="3">
        <f t="shared" ref="D35:D36" si="6">B35*D4</f>
        <v>0</v>
      </c>
      <c r="E35" s="5">
        <f t="shared" ref="E35:E36" si="7">B35*E4</f>
        <v>0</v>
      </c>
      <c r="F35" s="3">
        <f>B35*C4</f>
        <v>0</v>
      </c>
      <c r="G35" s="3">
        <f>B35*D4</f>
        <v>0</v>
      </c>
      <c r="H35" s="49">
        <f>B35*E4</f>
        <v>0</v>
      </c>
      <c r="I35" s="3">
        <f>B35*C4</f>
        <v>0</v>
      </c>
      <c r="J35" s="3">
        <f>B35*D4</f>
        <v>0</v>
      </c>
      <c r="K35" s="5">
        <f t="shared" ref="K35:K36" si="8">E4*B35</f>
        <v>0</v>
      </c>
      <c r="L35" s="1"/>
      <c r="M35" s="1"/>
    </row>
    <row r="36" spans="1:14" ht="15.75" thickBot="1" x14ac:dyDescent="0.3">
      <c r="A36" s="14" t="s">
        <v>7</v>
      </c>
      <c r="B36" s="6">
        <v>0</v>
      </c>
      <c r="C36" s="7">
        <f t="shared" si="5"/>
        <v>0</v>
      </c>
      <c r="D36" s="7">
        <f t="shared" si="6"/>
        <v>0</v>
      </c>
      <c r="E36" s="8">
        <f t="shared" si="7"/>
        <v>0</v>
      </c>
      <c r="F36" s="7">
        <f>B36*C5</f>
        <v>0</v>
      </c>
      <c r="G36" s="7">
        <f t="shared" ref="G36" si="9">B36*D5</f>
        <v>0</v>
      </c>
      <c r="H36" s="50">
        <f>B36*E5</f>
        <v>0</v>
      </c>
      <c r="I36" s="7">
        <f>B36*C5</f>
        <v>0</v>
      </c>
      <c r="J36" s="7">
        <f>B36*D5</f>
        <v>0</v>
      </c>
      <c r="K36" s="8">
        <f t="shared" si="8"/>
        <v>0</v>
      </c>
      <c r="L36" s="1"/>
      <c r="M36" s="1"/>
    </row>
    <row r="37" spans="1:14" ht="15.75" thickBot="1" x14ac:dyDescent="0.3">
      <c r="A37" s="34"/>
      <c r="B37" s="35"/>
      <c r="C37" s="35"/>
      <c r="D37" s="35"/>
      <c r="E37" s="35"/>
      <c r="F37" s="35"/>
      <c r="G37" s="1"/>
      <c r="H37" s="1"/>
      <c r="I37" s="1"/>
      <c r="J37" s="1"/>
      <c r="K37" s="1"/>
      <c r="L37" s="1"/>
      <c r="M37" s="1"/>
    </row>
    <row r="38" spans="1:14" ht="19.5" thickBot="1" x14ac:dyDescent="0.35">
      <c r="A38" s="144" t="s">
        <v>38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</row>
    <row r="39" spans="1:14" ht="10.5" customHeight="1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5.75" thickBot="1" x14ac:dyDescent="0.3">
      <c r="A40" s="1"/>
      <c r="B40" s="147" t="s">
        <v>46</v>
      </c>
      <c r="C40" s="148"/>
      <c r="D40" s="148"/>
      <c r="E40" s="149"/>
      <c r="F40" s="147" t="s">
        <v>50</v>
      </c>
      <c r="G40" s="148"/>
      <c r="H40" s="149"/>
      <c r="I40" s="147" t="s">
        <v>51</v>
      </c>
      <c r="J40" s="148"/>
      <c r="K40" s="149"/>
      <c r="L40" s="1"/>
      <c r="M40" s="1"/>
    </row>
    <row r="41" spans="1:14" ht="24.75" thickBot="1" x14ac:dyDescent="0.3">
      <c r="A41" s="9" t="s">
        <v>11</v>
      </c>
      <c r="B41" s="54" t="s">
        <v>48</v>
      </c>
      <c r="C41" s="44" t="s">
        <v>12</v>
      </c>
      <c r="D41" s="44" t="s">
        <v>15</v>
      </c>
      <c r="E41" s="45" t="s">
        <v>47</v>
      </c>
      <c r="F41" s="44" t="s">
        <v>49</v>
      </c>
      <c r="G41" s="44" t="s">
        <v>15</v>
      </c>
      <c r="H41" s="45" t="s">
        <v>47</v>
      </c>
      <c r="I41" s="43" t="s">
        <v>12</v>
      </c>
      <c r="J41" s="44" t="s">
        <v>15</v>
      </c>
      <c r="K41" s="45" t="s">
        <v>47</v>
      </c>
      <c r="L41" s="1"/>
      <c r="M41" s="1"/>
    </row>
    <row r="42" spans="1:14" x14ac:dyDescent="0.25">
      <c r="A42" s="13" t="s">
        <v>5</v>
      </c>
      <c r="B42" s="46">
        <v>0</v>
      </c>
      <c r="C42" s="47">
        <f>B42*C3</f>
        <v>0</v>
      </c>
      <c r="D42" s="47">
        <f>B42*D3</f>
        <v>0</v>
      </c>
      <c r="E42" s="47">
        <f>B42*E3</f>
        <v>0</v>
      </c>
      <c r="F42" s="47">
        <f>B42*C3</f>
        <v>0</v>
      </c>
      <c r="G42" s="47">
        <f>B42*D3</f>
        <v>0</v>
      </c>
      <c r="H42" s="55">
        <f>B42*E3</f>
        <v>0</v>
      </c>
      <c r="I42" s="46">
        <f>B42*C3</f>
        <v>0</v>
      </c>
      <c r="J42" s="47">
        <f>B42*D3</f>
        <v>0</v>
      </c>
      <c r="K42" s="48">
        <f>E3*B42</f>
        <v>0</v>
      </c>
      <c r="L42" s="1"/>
      <c r="M42" s="1"/>
    </row>
    <row r="43" spans="1:14" x14ac:dyDescent="0.25">
      <c r="A43" s="13" t="s">
        <v>6</v>
      </c>
      <c r="B43" s="4">
        <v>0</v>
      </c>
      <c r="C43" s="3">
        <f t="shared" ref="C43:C44" si="10">B43*C4</f>
        <v>0</v>
      </c>
      <c r="D43" s="3">
        <f t="shared" ref="D43:D44" si="11">B43*D4</f>
        <v>0</v>
      </c>
      <c r="E43" s="3">
        <f t="shared" ref="E43:E44" si="12">B43*E4</f>
        <v>0</v>
      </c>
      <c r="F43" s="3">
        <f t="shared" ref="F43:F44" si="13">B43*C4</f>
        <v>0</v>
      </c>
      <c r="G43" s="3">
        <f t="shared" ref="G43:G44" si="14">B43*D4</f>
        <v>0</v>
      </c>
      <c r="H43" s="49">
        <f>B43*E4</f>
        <v>0</v>
      </c>
      <c r="I43" s="4">
        <f t="shared" ref="I43:I44" si="15">B43*C4</f>
        <v>0</v>
      </c>
      <c r="J43" s="3">
        <f t="shared" ref="J43:J44" si="16">B43*D4</f>
        <v>0</v>
      </c>
      <c r="K43" s="5">
        <f t="shared" ref="K43" si="17">E4*B43</f>
        <v>0</v>
      </c>
      <c r="L43" s="1"/>
      <c r="M43" s="1"/>
    </row>
    <row r="44" spans="1:14" ht="15.75" thickBot="1" x14ac:dyDescent="0.3">
      <c r="A44" s="14" t="s">
        <v>7</v>
      </c>
      <c r="B44" s="6">
        <v>0</v>
      </c>
      <c r="C44" s="7">
        <f t="shared" si="10"/>
        <v>0</v>
      </c>
      <c r="D44" s="7">
        <f t="shared" si="11"/>
        <v>0</v>
      </c>
      <c r="E44" s="7">
        <f t="shared" si="12"/>
        <v>0</v>
      </c>
      <c r="F44" s="7">
        <f t="shared" si="13"/>
        <v>0</v>
      </c>
      <c r="G44" s="7">
        <f t="shared" si="14"/>
        <v>0</v>
      </c>
      <c r="H44" s="50">
        <f t="shared" ref="H44" si="18">B44*E5</f>
        <v>0</v>
      </c>
      <c r="I44" s="6">
        <f t="shared" si="15"/>
        <v>0</v>
      </c>
      <c r="J44" s="7">
        <f t="shared" si="16"/>
        <v>0</v>
      </c>
      <c r="K44" s="8">
        <f>E5*B44</f>
        <v>0</v>
      </c>
      <c r="L44" s="1"/>
      <c r="M44" s="1"/>
    </row>
    <row r="45" spans="1:1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4" ht="19.5" thickBot="1" x14ac:dyDescent="0.35">
      <c r="A46" s="144" t="s">
        <v>21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</row>
    <row r="47" spans="1:14" ht="8.25" customHeight="1" thickBot="1" x14ac:dyDescent="0.3">
      <c r="H47" s="1"/>
      <c r="I47" s="1"/>
      <c r="J47" s="1"/>
      <c r="K47" s="1"/>
      <c r="L47" s="1"/>
      <c r="M47" s="1"/>
    </row>
    <row r="48" spans="1:14" ht="15.75" thickBot="1" x14ac:dyDescent="0.3">
      <c r="A48" s="1"/>
      <c r="B48" s="147" t="s">
        <v>46</v>
      </c>
      <c r="C48" s="148"/>
      <c r="D48" s="148"/>
      <c r="E48" s="149"/>
      <c r="F48" s="147" t="s">
        <v>50</v>
      </c>
      <c r="G48" s="148"/>
      <c r="H48" s="149"/>
      <c r="I48" s="147" t="s">
        <v>51</v>
      </c>
      <c r="J48" s="148"/>
      <c r="K48" s="149"/>
      <c r="L48" s="1"/>
      <c r="M48" s="1"/>
    </row>
    <row r="49" spans="1:14" ht="24.75" thickBot="1" x14ac:dyDescent="0.3">
      <c r="A49" s="9" t="s">
        <v>11</v>
      </c>
      <c r="B49" s="54" t="s">
        <v>48</v>
      </c>
      <c r="C49" s="44" t="s">
        <v>12</v>
      </c>
      <c r="D49" s="44" t="s">
        <v>15</v>
      </c>
      <c r="E49" s="45" t="s">
        <v>47</v>
      </c>
      <c r="F49" s="44" t="s">
        <v>49</v>
      </c>
      <c r="G49" s="44" t="s">
        <v>15</v>
      </c>
      <c r="H49" s="45" t="s">
        <v>47</v>
      </c>
      <c r="I49" s="43" t="s">
        <v>12</v>
      </c>
      <c r="J49" s="44" t="s">
        <v>15</v>
      </c>
      <c r="K49" s="45" t="s">
        <v>47</v>
      </c>
      <c r="L49" s="1"/>
      <c r="M49" s="1"/>
    </row>
    <row r="50" spans="1:14" x14ac:dyDescent="0.25">
      <c r="A50" s="13" t="s">
        <v>5</v>
      </c>
      <c r="B50" s="58">
        <v>0</v>
      </c>
      <c r="C50" s="46">
        <f>B50*C3</f>
        <v>0</v>
      </c>
      <c r="D50" s="47">
        <f>B50*D3</f>
        <v>0</v>
      </c>
      <c r="E50" s="48">
        <f>B50*E3</f>
        <v>0</v>
      </c>
      <c r="F50" s="46">
        <f>B50*C3</f>
        <v>0</v>
      </c>
      <c r="G50" s="47">
        <f>B50*D3</f>
        <v>0</v>
      </c>
      <c r="H50" s="48">
        <f>B50*E3</f>
        <v>0</v>
      </c>
      <c r="I50" s="46">
        <f>B50*C3</f>
        <v>0</v>
      </c>
      <c r="J50" s="47">
        <f>B50*D3</f>
        <v>0</v>
      </c>
      <c r="K50" s="48">
        <f>B50*E3</f>
        <v>0</v>
      </c>
      <c r="L50" s="1"/>
      <c r="M50" s="1"/>
    </row>
    <row r="51" spans="1:14" x14ac:dyDescent="0.25">
      <c r="A51" s="13" t="s">
        <v>6</v>
      </c>
      <c r="B51" s="56">
        <v>0</v>
      </c>
      <c r="C51" s="4">
        <f t="shared" ref="C51:C52" si="19">B51*C4</f>
        <v>0</v>
      </c>
      <c r="D51" s="3">
        <f t="shared" ref="D51:D52" si="20">B51*D4</f>
        <v>0</v>
      </c>
      <c r="E51" s="5">
        <f t="shared" ref="E51:E52" si="21">B51*E4</f>
        <v>0</v>
      </c>
      <c r="F51" s="4">
        <f t="shared" ref="F51:F52" si="22">B51*C4</f>
        <v>0</v>
      </c>
      <c r="G51" s="3">
        <f t="shared" ref="G51:G52" si="23">B51*D4</f>
        <v>0</v>
      </c>
      <c r="H51" s="5">
        <f t="shared" ref="H51:H52" si="24">B51*E4</f>
        <v>0</v>
      </c>
      <c r="I51" s="4">
        <f t="shared" ref="I51:I52" si="25">B51*C4</f>
        <v>0</v>
      </c>
      <c r="J51" s="3">
        <f t="shared" ref="J51:J52" si="26">B51*D4</f>
        <v>0</v>
      </c>
      <c r="K51" s="5">
        <f t="shared" ref="K51:K52" si="27">B51*E4</f>
        <v>0</v>
      </c>
      <c r="L51" s="1"/>
      <c r="M51" s="1"/>
    </row>
    <row r="52" spans="1:14" ht="15.75" thickBot="1" x14ac:dyDescent="0.3">
      <c r="A52" s="14" t="s">
        <v>7</v>
      </c>
      <c r="B52" s="57">
        <v>0</v>
      </c>
      <c r="C52" s="6">
        <f t="shared" si="19"/>
        <v>0</v>
      </c>
      <c r="D52" s="7">
        <f t="shared" si="20"/>
        <v>0</v>
      </c>
      <c r="E52" s="8">
        <f t="shared" si="21"/>
        <v>0</v>
      </c>
      <c r="F52" s="6">
        <f t="shared" si="22"/>
        <v>0</v>
      </c>
      <c r="G52" s="7">
        <f t="shared" si="23"/>
        <v>0</v>
      </c>
      <c r="H52" s="8">
        <f t="shared" si="24"/>
        <v>0</v>
      </c>
      <c r="I52" s="6">
        <f t="shared" si="25"/>
        <v>0</v>
      </c>
      <c r="J52" s="7">
        <f t="shared" si="26"/>
        <v>0</v>
      </c>
      <c r="K52" s="8">
        <f t="shared" si="27"/>
        <v>0</v>
      </c>
      <c r="L52" s="1"/>
      <c r="M52" s="1"/>
    </row>
    <row r="53" spans="1:14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1"/>
      <c r="M53" s="1"/>
    </row>
    <row r="54" spans="1:14" x14ac:dyDescent="0.2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1"/>
      <c r="M54" s="1"/>
    </row>
    <row r="55" spans="1:14" x14ac:dyDescent="0.2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"/>
      <c r="M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4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4" ht="19.5" thickBot="1" x14ac:dyDescent="0.35">
      <c r="A61" s="144" t="s">
        <v>35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</row>
    <row r="62" spans="1:14" ht="10.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4" ht="15.75" thickBot="1" x14ac:dyDescent="0.3">
      <c r="A63" s="1"/>
      <c r="B63" s="147" t="s">
        <v>46</v>
      </c>
      <c r="C63" s="148"/>
      <c r="D63" s="148"/>
      <c r="E63" s="149"/>
      <c r="F63" s="147" t="s">
        <v>50</v>
      </c>
      <c r="G63" s="148"/>
      <c r="H63" s="149"/>
      <c r="I63" s="147" t="s">
        <v>51</v>
      </c>
      <c r="J63" s="148"/>
      <c r="K63" s="149"/>
      <c r="L63" s="1"/>
      <c r="M63" s="1"/>
    </row>
    <row r="64" spans="1:14" ht="24.75" thickBot="1" x14ac:dyDescent="0.3">
      <c r="A64" s="9" t="s">
        <v>11</v>
      </c>
      <c r="B64" s="54" t="s">
        <v>48</v>
      </c>
      <c r="C64" s="44" t="s">
        <v>12</v>
      </c>
      <c r="D64" s="44" t="s">
        <v>15</v>
      </c>
      <c r="E64" s="45" t="s">
        <v>47</v>
      </c>
      <c r="F64" s="44" t="s">
        <v>49</v>
      </c>
      <c r="G64" s="44" t="s">
        <v>15</v>
      </c>
      <c r="H64" s="45" t="s">
        <v>47</v>
      </c>
      <c r="I64" s="43" t="s">
        <v>12</v>
      </c>
      <c r="J64" s="44" t="s">
        <v>15</v>
      </c>
      <c r="K64" s="45" t="s">
        <v>47</v>
      </c>
      <c r="L64" s="1"/>
      <c r="M64" s="1"/>
    </row>
    <row r="65" spans="1:14" s="29" customFormat="1" ht="17.25" customHeight="1" x14ac:dyDescent="0.25">
      <c r="A65" s="13" t="s">
        <v>5</v>
      </c>
      <c r="B65" s="59">
        <v>0</v>
      </c>
      <c r="C65" s="46">
        <f>B65*C3</f>
        <v>0</v>
      </c>
      <c r="D65" s="47">
        <f>B65*D3</f>
        <v>0</v>
      </c>
      <c r="E65" s="48">
        <f>B65*E3</f>
        <v>0</v>
      </c>
      <c r="F65" s="46">
        <f>B65*C3</f>
        <v>0</v>
      </c>
      <c r="G65" s="47">
        <f>B65*D3</f>
        <v>0</v>
      </c>
      <c r="H65" s="48">
        <f>B65*E3</f>
        <v>0</v>
      </c>
      <c r="I65" s="46">
        <f>B65*C3</f>
        <v>0</v>
      </c>
      <c r="J65" s="47">
        <f>B65*D3</f>
        <v>0</v>
      </c>
      <c r="K65" s="48">
        <f>B65*E3</f>
        <v>0</v>
      </c>
      <c r="L65" s="1"/>
      <c r="M65" s="1"/>
      <c r="N65" s="36"/>
    </row>
    <row r="66" spans="1:14" ht="15.75" customHeight="1" x14ac:dyDescent="0.25">
      <c r="A66" s="13" t="s">
        <v>6</v>
      </c>
      <c r="B66" s="60">
        <v>0</v>
      </c>
      <c r="C66" s="4">
        <f t="shared" ref="C66:C67" si="28">B66*C4</f>
        <v>0</v>
      </c>
      <c r="D66" s="3">
        <f t="shared" ref="D66:D67" si="29">B66*D4</f>
        <v>0</v>
      </c>
      <c r="E66" s="5">
        <f t="shared" ref="E66:E67" si="30">B66*E4</f>
        <v>0</v>
      </c>
      <c r="F66" s="4">
        <f t="shared" ref="F66:F67" si="31">B66*C4</f>
        <v>0</v>
      </c>
      <c r="G66" s="3">
        <f t="shared" ref="G66:G67" si="32">B66*D4</f>
        <v>0</v>
      </c>
      <c r="H66" s="5">
        <f t="shared" ref="H66:H67" si="33">B66*E4</f>
        <v>0</v>
      </c>
      <c r="I66" s="4">
        <f t="shared" ref="I66:I67" si="34">B66*C4</f>
        <v>0</v>
      </c>
      <c r="J66" s="3">
        <f>B66*D4</f>
        <v>0</v>
      </c>
      <c r="K66" s="5">
        <f>B66*E4</f>
        <v>0</v>
      </c>
      <c r="L66" s="1"/>
      <c r="M66" s="1"/>
    </row>
    <row r="67" spans="1:14" ht="15.75" thickBot="1" x14ac:dyDescent="0.3">
      <c r="A67" s="14" t="s">
        <v>7</v>
      </c>
      <c r="B67" s="61">
        <v>0</v>
      </c>
      <c r="C67" s="6">
        <f t="shared" si="28"/>
        <v>0</v>
      </c>
      <c r="D67" s="7">
        <f t="shared" si="29"/>
        <v>0</v>
      </c>
      <c r="E67" s="8">
        <f t="shared" si="30"/>
        <v>0</v>
      </c>
      <c r="F67" s="6">
        <f t="shared" si="31"/>
        <v>0</v>
      </c>
      <c r="G67" s="7">
        <f t="shared" si="32"/>
        <v>0</v>
      </c>
      <c r="H67" s="8">
        <f t="shared" si="33"/>
        <v>0</v>
      </c>
      <c r="I67" s="6">
        <f t="shared" si="34"/>
        <v>0</v>
      </c>
      <c r="J67" s="7">
        <f t="shared" ref="J67" si="35">B67*D5</f>
        <v>0</v>
      </c>
      <c r="K67" s="8">
        <f>B67*E5</f>
        <v>0</v>
      </c>
      <c r="L67" s="1"/>
      <c r="M67" s="1"/>
    </row>
    <row r="68" spans="1:14" ht="9.75" customHeight="1" thickBot="1" x14ac:dyDescent="0.3">
      <c r="A68" s="34"/>
      <c r="B68" s="35"/>
      <c r="C68" s="35"/>
      <c r="D68" s="35"/>
      <c r="E68" s="35"/>
      <c r="F68" s="35"/>
      <c r="G68" s="1"/>
      <c r="H68" s="1"/>
      <c r="I68" s="1"/>
      <c r="J68" s="1"/>
      <c r="K68" s="1"/>
      <c r="L68" s="1"/>
      <c r="M68" s="1"/>
    </row>
    <row r="69" spans="1:14" ht="18" customHeight="1" thickBot="1" x14ac:dyDescent="0.35">
      <c r="A69" s="144" t="s">
        <v>20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</row>
    <row r="70" spans="1:14" ht="9" customHeight="1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4" ht="15.75" thickBot="1" x14ac:dyDescent="0.3">
      <c r="A71" s="1"/>
      <c r="B71" s="147" t="s">
        <v>46</v>
      </c>
      <c r="C71" s="148"/>
      <c r="D71" s="148"/>
      <c r="E71" s="149"/>
      <c r="F71" s="147" t="s">
        <v>50</v>
      </c>
      <c r="G71" s="148"/>
      <c r="H71" s="149"/>
      <c r="I71" s="147" t="s">
        <v>51</v>
      </c>
      <c r="J71" s="148"/>
      <c r="K71" s="149"/>
      <c r="L71" s="1"/>
      <c r="M71" s="1"/>
    </row>
    <row r="72" spans="1:14" ht="24.75" thickBot="1" x14ac:dyDescent="0.3">
      <c r="A72" s="9" t="s">
        <v>11</v>
      </c>
      <c r="B72" s="54" t="s">
        <v>48</v>
      </c>
      <c r="C72" s="44" t="s">
        <v>12</v>
      </c>
      <c r="D72" s="44" t="s">
        <v>15</v>
      </c>
      <c r="E72" s="45" t="s">
        <v>47</v>
      </c>
      <c r="F72" s="44" t="s">
        <v>49</v>
      </c>
      <c r="G72" s="44" t="s">
        <v>15</v>
      </c>
      <c r="H72" s="45" t="s">
        <v>47</v>
      </c>
      <c r="I72" s="43" t="s">
        <v>12</v>
      </c>
      <c r="J72" s="44" t="s">
        <v>15</v>
      </c>
      <c r="K72" s="45" t="s">
        <v>47</v>
      </c>
      <c r="L72" s="1"/>
      <c r="M72" s="1"/>
    </row>
    <row r="73" spans="1:14" x14ac:dyDescent="0.25">
      <c r="A73" s="13" t="s">
        <v>5</v>
      </c>
      <c r="B73" s="59">
        <v>0</v>
      </c>
      <c r="C73" s="46">
        <f>B73*C3</f>
        <v>0</v>
      </c>
      <c r="D73" s="47">
        <f>B73*D3</f>
        <v>0</v>
      </c>
      <c r="E73" s="47">
        <f>B73*E3</f>
        <v>0</v>
      </c>
      <c r="F73" s="47">
        <f>B73*C3</f>
        <v>0</v>
      </c>
      <c r="G73" s="47">
        <f>B73*D3</f>
        <v>0</v>
      </c>
      <c r="H73" s="47">
        <f>B73*E3</f>
        <v>0</v>
      </c>
      <c r="I73" s="47">
        <f>+B73*C3</f>
        <v>0</v>
      </c>
      <c r="J73" s="47">
        <f>B73*D3</f>
        <v>0</v>
      </c>
      <c r="K73" s="48">
        <f>B73*E3</f>
        <v>0</v>
      </c>
      <c r="L73" s="1"/>
      <c r="M73" s="1"/>
    </row>
    <row r="74" spans="1:14" x14ac:dyDescent="0.25">
      <c r="A74" s="13" t="s">
        <v>6</v>
      </c>
      <c r="B74" s="60">
        <v>0</v>
      </c>
      <c r="C74" s="4">
        <f t="shared" ref="C74:C75" si="36">B74*C4</f>
        <v>0</v>
      </c>
      <c r="D74" s="3">
        <f t="shared" ref="D74:D75" si="37">B74*D4</f>
        <v>0</v>
      </c>
      <c r="E74" s="3">
        <f t="shared" ref="E74:E75" si="38">B74*E4</f>
        <v>0</v>
      </c>
      <c r="F74" s="3">
        <f t="shared" ref="F74:F75" si="39">B74*C4</f>
        <v>0</v>
      </c>
      <c r="G74" s="3">
        <f t="shared" ref="G74:G75" si="40">B74*D4</f>
        <v>0</v>
      </c>
      <c r="H74" s="3">
        <f t="shared" ref="H74:H75" si="41">B74*E4</f>
        <v>0</v>
      </c>
      <c r="I74" s="3">
        <f>+B74*C4</f>
        <v>0</v>
      </c>
      <c r="J74" s="3">
        <f>B74*D4</f>
        <v>0</v>
      </c>
      <c r="K74" s="5">
        <f t="shared" ref="K74" si="42">B74*E4</f>
        <v>0</v>
      </c>
      <c r="L74" s="1"/>
      <c r="M74" s="1"/>
    </row>
    <row r="75" spans="1:14" ht="15.75" thickBot="1" x14ac:dyDescent="0.3">
      <c r="A75" s="14" t="s">
        <v>7</v>
      </c>
      <c r="B75" s="61">
        <v>0</v>
      </c>
      <c r="C75" s="6">
        <f t="shared" si="36"/>
        <v>0</v>
      </c>
      <c r="D75" s="7">
        <f t="shared" si="37"/>
        <v>0</v>
      </c>
      <c r="E75" s="7">
        <f t="shared" si="38"/>
        <v>0</v>
      </c>
      <c r="F75" s="7">
        <f t="shared" si="39"/>
        <v>0</v>
      </c>
      <c r="G75" s="7">
        <f t="shared" si="40"/>
        <v>0</v>
      </c>
      <c r="H75" s="7">
        <f t="shared" si="41"/>
        <v>0</v>
      </c>
      <c r="I75" s="7">
        <f t="shared" ref="I75" si="43">+B75*C5</f>
        <v>0</v>
      </c>
      <c r="J75" s="7">
        <f t="shared" ref="J75" si="44">B75*D5</f>
        <v>0</v>
      </c>
      <c r="K75" s="8">
        <f>B75*E5</f>
        <v>0</v>
      </c>
      <c r="L75" s="1"/>
      <c r="M75" s="1"/>
    </row>
    <row r="76" spans="1:14" ht="9.75" customHeight="1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4" ht="16.5" customHeight="1" thickBot="1" x14ac:dyDescent="0.35">
      <c r="A77" s="144" t="s">
        <v>36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6"/>
    </row>
    <row r="78" spans="1:14" ht="6.75" customHeight="1" thickBot="1" x14ac:dyDescent="0.3">
      <c r="H78" s="1"/>
      <c r="I78" s="1"/>
      <c r="J78" s="1"/>
      <c r="K78" s="1"/>
      <c r="L78" s="1"/>
      <c r="M78" s="1"/>
    </row>
    <row r="79" spans="1:14" ht="15.75" thickBot="1" x14ac:dyDescent="0.3">
      <c r="A79" s="1"/>
      <c r="B79" s="147" t="s">
        <v>46</v>
      </c>
      <c r="C79" s="148"/>
      <c r="D79" s="148"/>
      <c r="E79" s="149"/>
      <c r="F79" s="147" t="s">
        <v>50</v>
      </c>
      <c r="G79" s="148"/>
      <c r="H79" s="149"/>
      <c r="I79" s="147" t="s">
        <v>51</v>
      </c>
      <c r="J79" s="148"/>
      <c r="K79" s="149"/>
      <c r="L79" s="1"/>
      <c r="M79" s="1"/>
    </row>
    <row r="80" spans="1:14" ht="24.75" thickBot="1" x14ac:dyDescent="0.3">
      <c r="A80" s="9" t="s">
        <v>11</v>
      </c>
      <c r="B80" s="54" t="s">
        <v>48</v>
      </c>
      <c r="C80" s="44" t="s">
        <v>12</v>
      </c>
      <c r="D80" s="44" t="s">
        <v>15</v>
      </c>
      <c r="E80" s="45" t="s">
        <v>47</v>
      </c>
      <c r="F80" s="44" t="s">
        <v>49</v>
      </c>
      <c r="G80" s="44" t="s">
        <v>15</v>
      </c>
      <c r="H80" s="45" t="s">
        <v>47</v>
      </c>
      <c r="I80" s="43" t="s">
        <v>12</v>
      </c>
      <c r="J80" s="44" t="s">
        <v>15</v>
      </c>
      <c r="K80" s="45" t="s">
        <v>47</v>
      </c>
      <c r="L80" s="1"/>
      <c r="M80" s="1"/>
    </row>
    <row r="81" spans="1:14" x14ac:dyDescent="0.25">
      <c r="A81" s="13" t="s">
        <v>5</v>
      </c>
      <c r="B81" s="58">
        <v>0</v>
      </c>
      <c r="C81" s="46">
        <f>B81*C3</f>
        <v>0</v>
      </c>
      <c r="D81" s="47">
        <f>B81*D3</f>
        <v>0</v>
      </c>
      <c r="E81" s="48">
        <f>B81*E3</f>
        <v>0</v>
      </c>
      <c r="F81" s="62">
        <f>B81*C3</f>
        <v>0</v>
      </c>
      <c r="G81" s="47">
        <f>B81*D3</f>
        <v>0</v>
      </c>
      <c r="H81" s="55">
        <f>B81*E3</f>
        <v>0</v>
      </c>
      <c r="I81" s="46">
        <f>+B81*C3</f>
        <v>0</v>
      </c>
      <c r="J81" s="47">
        <f>B81*D3</f>
        <v>0</v>
      </c>
      <c r="K81" s="48">
        <f>B81*E3</f>
        <v>0</v>
      </c>
      <c r="L81" s="1"/>
      <c r="M81" s="1"/>
    </row>
    <row r="82" spans="1:14" x14ac:dyDescent="0.25">
      <c r="A82" s="13" t="s">
        <v>6</v>
      </c>
      <c r="B82" s="56">
        <v>0</v>
      </c>
      <c r="C82" s="4">
        <f t="shared" ref="C82:C83" si="45">B82*C4</f>
        <v>0</v>
      </c>
      <c r="D82" s="3">
        <f t="shared" ref="D82:D83" si="46">B82*D4</f>
        <v>0</v>
      </c>
      <c r="E82" s="5">
        <f t="shared" ref="E82:E83" si="47">B82*E4</f>
        <v>0</v>
      </c>
      <c r="F82" s="63">
        <f t="shared" ref="F82" si="48">B82*C4</f>
        <v>0</v>
      </c>
      <c r="G82" s="3">
        <f t="shared" ref="G82:G83" si="49">B82*D4</f>
        <v>0</v>
      </c>
      <c r="H82" s="49">
        <f t="shared" ref="H82:H83" si="50">B82*E4</f>
        <v>0</v>
      </c>
      <c r="I82" s="4">
        <f t="shared" ref="I82:I83" si="51">+B82*C4</f>
        <v>0</v>
      </c>
      <c r="J82" s="3">
        <f>B82*D4</f>
        <v>0</v>
      </c>
      <c r="K82" s="5">
        <f t="shared" ref="K82:K83" si="52">B82*E4</f>
        <v>0</v>
      </c>
      <c r="L82" s="1"/>
      <c r="M82" s="1"/>
    </row>
    <row r="83" spans="1:14" ht="15.75" thickBot="1" x14ac:dyDescent="0.3">
      <c r="A83" s="14" t="s">
        <v>7</v>
      </c>
      <c r="B83" s="57">
        <v>0</v>
      </c>
      <c r="C83" s="6">
        <f t="shared" si="45"/>
        <v>0</v>
      </c>
      <c r="D83" s="7">
        <f t="shared" si="46"/>
        <v>0</v>
      </c>
      <c r="E83" s="8">
        <f t="shared" si="47"/>
        <v>0</v>
      </c>
      <c r="F83" s="64">
        <f>B83*C5</f>
        <v>0</v>
      </c>
      <c r="G83" s="7">
        <f t="shared" si="49"/>
        <v>0</v>
      </c>
      <c r="H83" s="50">
        <f t="shared" si="50"/>
        <v>0</v>
      </c>
      <c r="I83" s="6">
        <f t="shared" si="51"/>
        <v>0</v>
      </c>
      <c r="J83" s="7">
        <f t="shared" ref="J83" si="53">B83*D5</f>
        <v>0</v>
      </c>
      <c r="K83" s="8">
        <f t="shared" si="52"/>
        <v>0</v>
      </c>
      <c r="L83" s="1"/>
      <c r="M83" s="1"/>
    </row>
    <row r="84" spans="1:14" ht="12.75" customHeight="1" thickBot="1" x14ac:dyDescent="0.3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1"/>
      <c r="M84" s="1"/>
    </row>
    <row r="85" spans="1:14" ht="18" customHeight="1" thickBot="1" x14ac:dyDescent="0.35">
      <c r="A85" s="144" t="s">
        <v>37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</row>
    <row r="86" spans="1:14" ht="11.25" customHeight="1" thickBot="1" x14ac:dyDescent="0.3">
      <c r="H86" s="1"/>
      <c r="I86" s="1"/>
      <c r="J86" s="1"/>
      <c r="K86" s="1"/>
      <c r="L86" s="1"/>
      <c r="M86" s="1"/>
    </row>
    <row r="87" spans="1:14" ht="15.75" thickBot="1" x14ac:dyDescent="0.3">
      <c r="A87" s="1"/>
      <c r="B87" s="147" t="s">
        <v>46</v>
      </c>
      <c r="C87" s="148"/>
      <c r="D87" s="148"/>
      <c r="E87" s="149"/>
      <c r="F87" s="147" t="s">
        <v>50</v>
      </c>
      <c r="G87" s="148"/>
      <c r="H87" s="149"/>
      <c r="I87" s="147" t="s">
        <v>51</v>
      </c>
      <c r="J87" s="148"/>
      <c r="K87" s="149"/>
      <c r="L87" s="1"/>
      <c r="M87" s="1"/>
    </row>
    <row r="88" spans="1:14" ht="24.75" thickBot="1" x14ac:dyDescent="0.3">
      <c r="A88" s="9" t="s">
        <v>11</v>
      </c>
      <c r="B88" s="10" t="s">
        <v>48</v>
      </c>
      <c r="C88" s="44" t="s">
        <v>12</v>
      </c>
      <c r="D88" s="44" t="s">
        <v>15</v>
      </c>
      <c r="E88" s="45" t="s">
        <v>47</v>
      </c>
      <c r="F88" s="44" t="s">
        <v>49</v>
      </c>
      <c r="G88" s="44" t="s">
        <v>15</v>
      </c>
      <c r="H88" s="45" t="s">
        <v>47</v>
      </c>
      <c r="I88" s="43" t="s">
        <v>12</v>
      </c>
      <c r="J88" s="44" t="s">
        <v>15</v>
      </c>
      <c r="K88" s="45" t="s">
        <v>47</v>
      </c>
      <c r="L88" s="1"/>
      <c r="M88" s="1"/>
    </row>
    <row r="89" spans="1:14" x14ac:dyDescent="0.25">
      <c r="A89" s="13" t="s">
        <v>5</v>
      </c>
      <c r="B89" s="58">
        <v>0</v>
      </c>
      <c r="C89" s="46">
        <f>B89*C3</f>
        <v>0</v>
      </c>
      <c r="D89" s="47">
        <f>B89*D3</f>
        <v>0</v>
      </c>
      <c r="E89" s="47">
        <f>B89*E3</f>
        <v>0</v>
      </c>
      <c r="F89" s="47">
        <f>B89*C3</f>
        <v>0</v>
      </c>
      <c r="G89" s="47">
        <f>B89*D3</f>
        <v>0</v>
      </c>
      <c r="H89" s="47">
        <f>B89*E3</f>
        <v>0</v>
      </c>
      <c r="I89" s="47">
        <f>+B89*C3</f>
        <v>0</v>
      </c>
      <c r="J89" s="47">
        <f>B89*D3</f>
        <v>0</v>
      </c>
      <c r="K89" s="48">
        <f>B89*E3</f>
        <v>0</v>
      </c>
      <c r="L89" s="1"/>
      <c r="M89" s="1"/>
    </row>
    <row r="90" spans="1:14" x14ac:dyDescent="0.25">
      <c r="A90" s="13" t="s">
        <v>6</v>
      </c>
      <c r="B90" s="56">
        <v>0</v>
      </c>
      <c r="C90" s="4">
        <f t="shared" ref="C90:C91" si="54">B90*C4</f>
        <v>0</v>
      </c>
      <c r="D90" s="3">
        <f t="shared" ref="D90" si="55">B90*D4</f>
        <v>0</v>
      </c>
      <c r="E90" s="3">
        <f t="shared" ref="E90" si="56">B90*E4</f>
        <v>0</v>
      </c>
      <c r="F90" s="3">
        <f>B90*C4</f>
        <v>0</v>
      </c>
      <c r="G90" s="3">
        <f>B90*D4</f>
        <v>0</v>
      </c>
      <c r="H90" s="3">
        <f t="shared" ref="H90:H91" si="57">B90*E4</f>
        <v>0</v>
      </c>
      <c r="I90" s="3">
        <f>+B90*C4</f>
        <v>0</v>
      </c>
      <c r="J90" s="3">
        <f t="shared" ref="J90:J91" si="58">B90*D4</f>
        <v>0</v>
      </c>
      <c r="K90" s="5">
        <f>B90*E4</f>
        <v>0</v>
      </c>
      <c r="L90" s="1"/>
      <c r="M90" s="1"/>
    </row>
    <row r="91" spans="1:14" ht="15.75" thickBot="1" x14ac:dyDescent="0.3">
      <c r="A91" s="14" t="s">
        <v>7</v>
      </c>
      <c r="B91" s="57">
        <v>0</v>
      </c>
      <c r="C91" s="6">
        <f t="shared" si="54"/>
        <v>0</v>
      </c>
      <c r="D91" s="7">
        <f>B91*D5</f>
        <v>0</v>
      </c>
      <c r="E91" s="7">
        <f>B91*E5</f>
        <v>0</v>
      </c>
      <c r="F91" s="7">
        <f t="shared" ref="F91" si="59">B91*C5</f>
        <v>0</v>
      </c>
      <c r="G91" s="7">
        <f t="shared" ref="G91" si="60">B91*D5</f>
        <v>0</v>
      </c>
      <c r="H91" s="7">
        <f t="shared" si="57"/>
        <v>0</v>
      </c>
      <c r="I91" s="7">
        <f t="shared" ref="I91" si="61">+B91*C5</f>
        <v>0</v>
      </c>
      <c r="J91" s="7">
        <f t="shared" si="58"/>
        <v>0</v>
      </c>
      <c r="K91" s="8">
        <f t="shared" ref="K91" si="62">B91*E5</f>
        <v>0</v>
      </c>
      <c r="L91" s="1"/>
      <c r="M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4" x14ac:dyDescent="0.25">
      <c r="A93" s="1"/>
      <c r="B93" s="150"/>
      <c r="C93" s="150"/>
      <c r="D93" s="150"/>
      <c r="E93" s="150"/>
      <c r="F93" s="150"/>
      <c r="G93" s="150"/>
      <c r="H93" s="1"/>
      <c r="I93" s="1"/>
      <c r="J93" s="1"/>
      <c r="K93" s="1"/>
      <c r="L93" s="1"/>
      <c r="M93" s="1"/>
    </row>
    <row r="94" spans="1:14" x14ac:dyDescent="0.25">
      <c r="A94" s="154" t="s">
        <v>31</v>
      </c>
      <c r="B94" s="154"/>
      <c r="C94" s="154"/>
      <c r="D94" s="154"/>
      <c r="E94" s="154"/>
      <c r="F94" s="154"/>
      <c r="G94" s="33"/>
      <c r="H94" s="33"/>
      <c r="M94" s="1"/>
    </row>
    <row r="95" spans="1:14" ht="36.75" x14ac:dyDescent="0.25">
      <c r="A95" s="28"/>
      <c r="B95" s="28" t="s">
        <v>8</v>
      </c>
      <c r="C95" s="28" t="s">
        <v>0</v>
      </c>
      <c r="D95" s="2" t="s">
        <v>12</v>
      </c>
      <c r="E95" s="2" t="s">
        <v>15</v>
      </c>
      <c r="F95" s="2" t="s">
        <v>30</v>
      </c>
      <c r="G95" s="2"/>
      <c r="H95" s="29"/>
      <c r="I95" s="29"/>
      <c r="J95" s="30"/>
      <c r="K95" s="30"/>
      <c r="L95" s="29"/>
      <c r="M95" s="28"/>
      <c r="N95" s="29"/>
    </row>
    <row r="96" spans="1:14" x14ac:dyDescent="0.25">
      <c r="A96" s="1" t="s">
        <v>5</v>
      </c>
      <c r="B96" s="1"/>
      <c r="C96" s="1">
        <f>$B$96*B3</f>
        <v>0</v>
      </c>
      <c r="D96" s="32">
        <f>$B$96*$C$3+1960</f>
        <v>1960</v>
      </c>
      <c r="E96" s="32">
        <f>$B$96*$C$3*2+3433</f>
        <v>3433</v>
      </c>
      <c r="F96" s="32">
        <f>$B$96*$C$3*5</f>
        <v>0</v>
      </c>
      <c r="G96" s="32"/>
      <c r="J96" s="30"/>
      <c r="K96" s="30"/>
      <c r="M96" s="1"/>
    </row>
    <row r="97" spans="1:13" x14ac:dyDescent="0.25">
      <c r="A97" s="1" t="s">
        <v>6</v>
      </c>
      <c r="B97" s="1"/>
      <c r="C97" s="1">
        <f>$B$97*B4</f>
        <v>0</v>
      </c>
      <c r="D97" s="32">
        <f>$B$97*$C$4+1960</f>
        <v>1960</v>
      </c>
      <c r="E97" s="32">
        <f>$B$97*$C$4*2+3433</f>
        <v>3433</v>
      </c>
      <c r="F97" s="32">
        <f>$B$97*$C$4*5</f>
        <v>0</v>
      </c>
      <c r="G97" s="32"/>
      <c r="J97" s="1"/>
      <c r="K97" s="1"/>
      <c r="M97" s="1"/>
    </row>
    <row r="98" spans="1:13" x14ac:dyDescent="0.25">
      <c r="A98" s="1" t="s">
        <v>7</v>
      </c>
      <c r="B98" s="1"/>
      <c r="C98" s="1">
        <f>$B$98*B5</f>
        <v>0</v>
      </c>
      <c r="D98" s="32">
        <f>$B$98*$C$5+1960</f>
        <v>1960</v>
      </c>
      <c r="E98" s="32">
        <f>$B$98*$C$5*2+3433</f>
        <v>3433</v>
      </c>
      <c r="F98" s="32">
        <f>$B$98*$C$5*5</f>
        <v>0</v>
      </c>
      <c r="G98" s="32"/>
      <c r="J98" s="1"/>
      <c r="K98" s="1"/>
      <c r="M98" s="1"/>
    </row>
    <row r="100" spans="1:13" x14ac:dyDescent="0.25">
      <c r="A100" s="1"/>
      <c r="B100" s="153" t="s">
        <v>32</v>
      </c>
      <c r="C100" s="150"/>
      <c r="D100" s="150"/>
      <c r="E100" s="150"/>
      <c r="F100" s="150"/>
      <c r="G100" s="150"/>
      <c r="H100" s="1"/>
    </row>
    <row r="101" spans="1:13" x14ac:dyDescent="0.25">
      <c r="A101" s="1"/>
      <c r="D101" s="36" t="s">
        <v>17</v>
      </c>
      <c r="E101" s="36" t="s">
        <v>18</v>
      </c>
      <c r="F101" s="36" t="s">
        <v>19</v>
      </c>
      <c r="G101" s="36" t="s">
        <v>20</v>
      </c>
      <c r="H101" s="31" t="s">
        <v>21</v>
      </c>
    </row>
    <row r="102" spans="1:13" ht="36.75" x14ac:dyDescent="0.25">
      <c r="A102" s="28"/>
      <c r="B102" s="28" t="s">
        <v>8</v>
      </c>
      <c r="C102" s="28" t="s">
        <v>0</v>
      </c>
      <c r="D102" s="2" t="s">
        <v>33</v>
      </c>
      <c r="E102" s="2" t="s">
        <v>15</v>
      </c>
      <c r="F102" s="2" t="s">
        <v>15</v>
      </c>
      <c r="G102" s="2" t="s">
        <v>15</v>
      </c>
    </row>
    <row r="103" spans="1:13" x14ac:dyDescent="0.25">
      <c r="A103" s="1" t="s">
        <v>5</v>
      </c>
      <c r="B103" s="1"/>
      <c r="C103" s="1">
        <f>$B$96*B96</f>
        <v>0</v>
      </c>
      <c r="D103" s="32">
        <f>$B$96*$C$3</f>
        <v>0</v>
      </c>
      <c r="E103" s="32">
        <f>$B$96*$C$3</f>
        <v>0</v>
      </c>
      <c r="F103" s="32">
        <f>$B$96*$C$3</f>
        <v>0</v>
      </c>
      <c r="G103" s="32">
        <f>$B$96*$C$3</f>
        <v>0</v>
      </c>
    </row>
    <row r="104" spans="1:13" x14ac:dyDescent="0.25">
      <c r="A104" s="1" t="s">
        <v>6</v>
      </c>
      <c r="B104" s="1"/>
      <c r="C104" s="1">
        <f>$B$97*B97</f>
        <v>0</v>
      </c>
      <c r="D104" s="32">
        <f>$B$97*$C$4</f>
        <v>0</v>
      </c>
      <c r="E104" s="32">
        <f>$B$97*$C$4</f>
        <v>0</v>
      </c>
      <c r="F104" s="32">
        <f>$B$97*$C$4</f>
        <v>0</v>
      </c>
      <c r="G104" s="32">
        <f>$B$97*$C$4</f>
        <v>0</v>
      </c>
    </row>
    <row r="105" spans="1:13" x14ac:dyDescent="0.25">
      <c r="A105" s="1" t="s">
        <v>7</v>
      </c>
      <c r="B105" s="1"/>
      <c r="C105" s="1">
        <f>$B$98*B98</f>
        <v>0</v>
      </c>
      <c r="D105" s="32">
        <f>$B$98*$C$5</f>
        <v>0</v>
      </c>
      <c r="E105" s="32">
        <f>$B$98*$C$5</f>
        <v>0</v>
      </c>
      <c r="F105" s="32">
        <f>$B$98*$C$5</f>
        <v>0</v>
      </c>
      <c r="G105" s="32">
        <f>$B$98*$C$5</f>
        <v>0</v>
      </c>
    </row>
    <row r="107" spans="1:13" x14ac:dyDescent="0.25">
      <c r="A107" s="1"/>
      <c r="B107" s="153" t="s">
        <v>32</v>
      </c>
      <c r="C107" s="150"/>
      <c r="D107" s="150"/>
      <c r="E107" s="150"/>
      <c r="F107" s="150"/>
      <c r="G107" s="150"/>
      <c r="H107" s="1"/>
    </row>
    <row r="108" spans="1:13" x14ac:dyDescent="0.25">
      <c r="A108" s="1"/>
      <c r="D108" s="36" t="s">
        <v>17</v>
      </c>
      <c r="E108" s="36" t="s">
        <v>18</v>
      </c>
      <c r="F108" s="36" t="s">
        <v>19</v>
      </c>
      <c r="G108" s="36" t="s">
        <v>20</v>
      </c>
      <c r="H108" s="31" t="s">
        <v>21</v>
      </c>
    </row>
    <row r="109" spans="1:13" ht="36.75" x14ac:dyDescent="0.25">
      <c r="A109" s="28"/>
      <c r="B109" s="28" t="s">
        <v>8</v>
      </c>
      <c r="C109" s="28" t="s">
        <v>0</v>
      </c>
      <c r="D109" s="2" t="s">
        <v>16</v>
      </c>
      <c r="E109" s="2" t="s">
        <v>16</v>
      </c>
      <c r="F109" s="2" t="s">
        <v>16</v>
      </c>
      <c r="G109" s="2" t="s">
        <v>22</v>
      </c>
      <c r="H109" s="2" t="s">
        <v>23</v>
      </c>
    </row>
    <row r="110" spans="1:13" x14ac:dyDescent="0.25">
      <c r="A110" s="1" t="s">
        <v>5</v>
      </c>
      <c r="B110" s="1"/>
      <c r="C110" s="1">
        <f>$B$96*B103</f>
        <v>0</v>
      </c>
      <c r="D110" s="32">
        <f>$B$96*$C$3*3+4188</f>
        <v>4188</v>
      </c>
      <c r="E110" s="32">
        <f>$B$96*$C$3*3</f>
        <v>0</v>
      </c>
      <c r="F110" s="32">
        <f>$B$96*$C$3*3</f>
        <v>0</v>
      </c>
      <c r="G110" s="32">
        <f>$B$96*$C$3*3</f>
        <v>0</v>
      </c>
      <c r="H110" s="32">
        <f>$B$96*$C$3*3</f>
        <v>0</v>
      </c>
    </row>
    <row r="111" spans="1:13" x14ac:dyDescent="0.25">
      <c r="A111" s="1" t="s">
        <v>6</v>
      </c>
      <c r="B111" s="1"/>
      <c r="C111" s="1">
        <f>$B$97*B104</f>
        <v>0</v>
      </c>
      <c r="D111" s="32">
        <f>$B$97*$C$4*3+4188</f>
        <v>4188</v>
      </c>
      <c r="E111" s="32">
        <f>$B$97*$C$4*3</f>
        <v>0</v>
      </c>
      <c r="F111" s="32">
        <f>$B$97*$C$4*3</f>
        <v>0</v>
      </c>
      <c r="G111" s="32">
        <f>$B$97*$C$4*3</f>
        <v>0</v>
      </c>
      <c r="H111" s="32">
        <f>$B$97*$C$4*3</f>
        <v>0</v>
      </c>
    </row>
    <row r="112" spans="1:13" x14ac:dyDescent="0.25">
      <c r="A112" s="1" t="s">
        <v>7</v>
      </c>
      <c r="B112" s="1"/>
      <c r="C112" s="1">
        <f>$B$98*B105</f>
        <v>0</v>
      </c>
      <c r="D112" s="32">
        <f>$B$98*$C$5*3+4188</f>
        <v>4188</v>
      </c>
      <c r="E112" s="32">
        <f>$B$98*$C$5*3</f>
        <v>0</v>
      </c>
      <c r="F112" s="32">
        <f>$B$98*$C$5*3</f>
        <v>0</v>
      </c>
      <c r="G112" s="32">
        <f>$B$98*$C$5*3</f>
        <v>0</v>
      </c>
      <c r="H112" s="32">
        <f>$B$98*$C$5*3</f>
        <v>0</v>
      </c>
    </row>
    <row r="116" spans="1:10" ht="48" x14ac:dyDescent="0.25">
      <c r="A116" s="2" t="s">
        <v>13</v>
      </c>
      <c r="B116" s="2" t="s">
        <v>3</v>
      </c>
      <c r="C116" s="2" t="s">
        <v>4</v>
      </c>
    </row>
    <row r="117" spans="1:10" x14ac:dyDescent="0.25">
      <c r="A117" s="1">
        <f>$B$96*D3</f>
        <v>0</v>
      </c>
      <c r="B117" s="1">
        <f>$B$96*E3</f>
        <v>0</v>
      </c>
      <c r="C117" s="1">
        <f>$B$96*F3</f>
        <v>0</v>
      </c>
    </row>
    <row r="118" spans="1:10" x14ac:dyDescent="0.25">
      <c r="A118" s="1">
        <f>$B$97*D4</f>
        <v>0</v>
      </c>
      <c r="B118" s="1">
        <f>$B$97*E4</f>
        <v>0</v>
      </c>
      <c r="C118" s="1">
        <f>$B$97*F4</f>
        <v>0</v>
      </c>
    </row>
    <row r="119" spans="1:10" x14ac:dyDescent="0.25">
      <c r="A119" s="1">
        <f>$B$98*D5</f>
        <v>0</v>
      </c>
      <c r="B119" s="1">
        <f>$B$98*E5</f>
        <v>0</v>
      </c>
      <c r="C119" s="1">
        <f>$B$98*F5</f>
        <v>0</v>
      </c>
    </row>
    <row r="120" spans="1:10" x14ac:dyDescent="0.25">
      <c r="A120" s="1"/>
      <c r="B120" s="150" t="s">
        <v>29</v>
      </c>
      <c r="C120" s="150"/>
      <c r="D120" s="150"/>
      <c r="E120" s="150"/>
      <c r="F120" s="150"/>
      <c r="G120" s="150"/>
      <c r="H120" s="1"/>
    </row>
    <row r="121" spans="1:10" x14ac:dyDescent="0.25">
      <c r="A121" s="1"/>
      <c r="D121" s="36" t="s">
        <v>17</v>
      </c>
      <c r="E121" s="36" t="s">
        <v>18</v>
      </c>
      <c r="F121" s="36" t="s">
        <v>19</v>
      </c>
      <c r="G121" s="36" t="s">
        <v>20</v>
      </c>
      <c r="H121" s="31" t="s">
        <v>21</v>
      </c>
    </row>
    <row r="122" spans="1:10" ht="36.75" x14ac:dyDescent="0.25">
      <c r="A122" s="28"/>
      <c r="B122" s="28" t="s">
        <v>8</v>
      </c>
      <c r="C122" s="28" t="s">
        <v>0</v>
      </c>
      <c r="D122" s="2" t="s">
        <v>24</v>
      </c>
      <c r="E122" s="2" t="s">
        <v>24</v>
      </c>
      <c r="F122" s="2" t="s">
        <v>24</v>
      </c>
      <c r="G122" s="2" t="s">
        <v>24</v>
      </c>
      <c r="H122" s="2" t="s">
        <v>24</v>
      </c>
    </row>
    <row r="123" spans="1:10" x14ac:dyDescent="0.25">
      <c r="A123" s="1" t="s">
        <v>5</v>
      </c>
      <c r="B123" s="1"/>
      <c r="C123" s="1">
        <v>0</v>
      </c>
      <c r="D123" s="32">
        <f>$B$96*$D$3</f>
        <v>0</v>
      </c>
      <c r="E123" s="32">
        <f>$B$96*$D$3</f>
        <v>0</v>
      </c>
      <c r="F123" s="32">
        <f>$B$96*$D$3</f>
        <v>0</v>
      </c>
      <c r="G123" s="32">
        <f>$B$96*$D$3</f>
        <v>0</v>
      </c>
      <c r="H123" s="32">
        <f>$B$96*$D$3</f>
        <v>0</v>
      </c>
    </row>
    <row r="124" spans="1:10" x14ac:dyDescent="0.25">
      <c r="A124" s="1" t="s">
        <v>6</v>
      </c>
      <c r="B124" s="1"/>
      <c r="C124" s="1">
        <f>$B$97*B117</f>
        <v>0</v>
      </c>
      <c r="D124" s="32">
        <f>$B$97*$D$4</f>
        <v>0</v>
      </c>
      <c r="E124" s="32">
        <f>$B$97*$D$4</f>
        <v>0</v>
      </c>
      <c r="F124" s="32">
        <f>$B$97*$D$4</f>
        <v>0</v>
      </c>
      <c r="G124" s="32">
        <f>$B$97*$D$4</f>
        <v>0</v>
      </c>
      <c r="H124" s="32">
        <f>$B$97*$D$4</f>
        <v>0</v>
      </c>
    </row>
    <row r="125" spans="1:10" x14ac:dyDescent="0.25">
      <c r="A125" s="1" t="s">
        <v>7</v>
      </c>
      <c r="B125" s="1"/>
      <c r="C125" s="1">
        <f>$B$98*B118</f>
        <v>0</v>
      </c>
      <c r="D125" s="32">
        <f>$B$98*$D$5</f>
        <v>0</v>
      </c>
      <c r="E125" s="32">
        <f>$B$98*$D$5</f>
        <v>0</v>
      </c>
      <c r="F125" s="32">
        <f>$B$98*$D$5</f>
        <v>0</v>
      </c>
      <c r="G125" s="32">
        <f>$B$98*$D$5</f>
        <v>0</v>
      </c>
      <c r="H125" s="32">
        <f>$B$98*$D$5</f>
        <v>0</v>
      </c>
    </row>
    <row r="127" spans="1:10" x14ac:dyDescent="0.25">
      <c r="A127" s="1"/>
      <c r="B127" s="150" t="s">
        <v>29</v>
      </c>
      <c r="C127" s="150"/>
      <c r="D127" s="150"/>
      <c r="E127" s="150"/>
      <c r="F127" s="150"/>
      <c r="G127" s="150"/>
      <c r="H127" s="1"/>
    </row>
    <row r="128" spans="1:10" x14ac:dyDescent="0.25">
      <c r="A128" s="1"/>
      <c r="D128" s="36" t="s">
        <v>17</v>
      </c>
      <c r="E128" s="36" t="s">
        <v>18</v>
      </c>
      <c r="F128" s="36" t="s">
        <v>19</v>
      </c>
      <c r="G128" s="36" t="s">
        <v>20</v>
      </c>
      <c r="H128" s="31" t="s">
        <v>21</v>
      </c>
      <c r="J128" s="36" t="s">
        <v>17</v>
      </c>
    </row>
    <row r="129" spans="1:10" ht="36.75" x14ac:dyDescent="0.25">
      <c r="A129" s="28"/>
      <c r="B129" s="28" t="s">
        <v>8</v>
      </c>
      <c r="C129" s="28" t="s">
        <v>0</v>
      </c>
      <c r="D129" s="2" t="s">
        <v>25</v>
      </c>
      <c r="E129" s="2" t="s">
        <v>25</v>
      </c>
      <c r="F129" s="2" t="s">
        <v>25</v>
      </c>
      <c r="G129" s="2" t="s">
        <v>25</v>
      </c>
      <c r="H129" s="2" t="s">
        <v>25</v>
      </c>
      <c r="J129" s="2" t="s">
        <v>34</v>
      </c>
    </row>
    <row r="130" spans="1:10" x14ac:dyDescent="0.25">
      <c r="A130" s="1" t="s">
        <v>5</v>
      </c>
      <c r="B130" s="1"/>
      <c r="C130" s="1">
        <f>$B$96*B123</f>
        <v>0</v>
      </c>
      <c r="D130" s="32">
        <f>$B$96*$D$3</f>
        <v>0</v>
      </c>
      <c r="E130" s="32">
        <f>$B$96*$D$3+2369</f>
        <v>2369</v>
      </c>
      <c r="F130" s="32">
        <f>$B$96*$D$3</f>
        <v>0</v>
      </c>
      <c r="G130" s="32">
        <f>$B$96*$D$3</f>
        <v>0</v>
      </c>
      <c r="H130" s="32">
        <f>$B$96*$D$3</f>
        <v>0</v>
      </c>
      <c r="J130" s="36" t="s">
        <v>35</v>
      </c>
    </row>
    <row r="131" spans="1:10" x14ac:dyDescent="0.25">
      <c r="A131" s="1" t="s">
        <v>6</v>
      </c>
      <c r="B131" s="1"/>
      <c r="C131" s="1">
        <f>$B$97*B124</f>
        <v>0</v>
      </c>
      <c r="D131" s="32">
        <f>$B$97*$D$4</f>
        <v>0</v>
      </c>
      <c r="E131" s="32">
        <f>$B$97*$D$4+2369</f>
        <v>2369</v>
      </c>
      <c r="F131" s="32">
        <f>$B$97*$D$4</f>
        <v>0</v>
      </c>
      <c r="G131" s="32">
        <f>$B$97*$D$4</f>
        <v>0</v>
      </c>
      <c r="H131" s="32">
        <f>$B$97*$D$4</f>
        <v>0</v>
      </c>
      <c r="J131" s="36" t="s">
        <v>20</v>
      </c>
    </row>
    <row r="132" spans="1:10" x14ac:dyDescent="0.25">
      <c r="A132" s="1" t="s">
        <v>7</v>
      </c>
      <c r="B132" s="1"/>
      <c r="C132" s="1">
        <f>$B$98*B125</f>
        <v>0</v>
      </c>
      <c r="D132" s="32">
        <f>$B$98*$D$5</f>
        <v>0</v>
      </c>
      <c r="E132" s="32">
        <f>$B$98*$D$5+2369</f>
        <v>2369</v>
      </c>
      <c r="F132" s="32">
        <f>$B$98*$D$5</f>
        <v>0</v>
      </c>
      <c r="G132" s="32">
        <f>$B$98*$D$5</f>
        <v>0</v>
      </c>
      <c r="H132" s="32">
        <f>$B$98*$D$5</f>
        <v>0</v>
      </c>
      <c r="J132" s="36" t="s">
        <v>21</v>
      </c>
    </row>
    <row r="133" spans="1:10" x14ac:dyDescent="0.25">
      <c r="J133" s="36" t="s">
        <v>36</v>
      </c>
    </row>
    <row r="134" spans="1:10" x14ac:dyDescent="0.25">
      <c r="A134" s="1"/>
      <c r="B134" s="150" t="s">
        <v>29</v>
      </c>
      <c r="C134" s="150"/>
      <c r="D134" s="150"/>
      <c r="E134" s="150"/>
      <c r="F134" s="150"/>
      <c r="G134" s="150"/>
      <c r="H134" s="1"/>
      <c r="J134" s="36" t="s">
        <v>37</v>
      </c>
    </row>
    <row r="135" spans="1:10" x14ac:dyDescent="0.25">
      <c r="A135" s="1"/>
      <c r="D135" s="36" t="s">
        <v>17</v>
      </c>
      <c r="E135" s="36" t="s">
        <v>18</v>
      </c>
      <c r="F135" s="36" t="s">
        <v>19</v>
      </c>
      <c r="G135" s="36" t="s">
        <v>20</v>
      </c>
      <c r="H135" s="31" t="s">
        <v>21</v>
      </c>
      <c r="J135" s="36" t="s">
        <v>38</v>
      </c>
    </row>
    <row r="136" spans="1:10" ht="36.75" x14ac:dyDescent="0.25">
      <c r="A136" s="28"/>
      <c r="B136" s="28" t="s">
        <v>8</v>
      </c>
      <c r="C136" s="28" t="s">
        <v>0</v>
      </c>
      <c r="D136" s="2" t="s">
        <v>26</v>
      </c>
      <c r="E136" s="2" t="s">
        <v>26</v>
      </c>
      <c r="F136" s="2" t="s">
        <v>26</v>
      </c>
      <c r="G136" s="2" t="s">
        <v>27</v>
      </c>
      <c r="H136" s="2" t="s">
        <v>28</v>
      </c>
      <c r="J136" s="2" t="s">
        <v>39</v>
      </c>
    </row>
    <row r="137" spans="1:10" x14ac:dyDescent="0.25">
      <c r="A137" s="1" t="s">
        <v>5</v>
      </c>
      <c r="B137" s="1"/>
      <c r="C137" s="1">
        <f>$B$96*B130</f>
        <v>0</v>
      </c>
      <c r="D137" s="32">
        <f>$B$96*$D$3</f>
        <v>0</v>
      </c>
      <c r="E137" s="32">
        <f>$B$96*$D$3+3301</f>
        <v>3301</v>
      </c>
      <c r="F137" s="32">
        <f>$B$96*$D$3+1587</f>
        <v>1587</v>
      </c>
      <c r="G137" s="32">
        <f>$B$96*$D$3+1575</f>
        <v>1575</v>
      </c>
      <c r="H137" s="32">
        <f>$B$96*$D$3</f>
        <v>0</v>
      </c>
      <c r="J137" s="36" t="s">
        <v>40</v>
      </c>
    </row>
    <row r="138" spans="1:10" x14ac:dyDescent="0.25">
      <c r="A138" s="1" t="s">
        <v>6</v>
      </c>
      <c r="B138" s="1"/>
      <c r="C138" s="1">
        <f>$B$97*B131</f>
        <v>0</v>
      </c>
      <c r="D138" s="32">
        <f>$B$97*$D$4</f>
        <v>0</v>
      </c>
      <c r="E138" s="32">
        <f>$B$97*$D$4+3301</f>
        <v>3301</v>
      </c>
      <c r="F138" s="32">
        <f>$B$97*$D$4+1587</f>
        <v>1587</v>
      </c>
      <c r="G138" s="32">
        <f>$B$97*$D$4+1575</f>
        <v>1575</v>
      </c>
      <c r="H138" s="32">
        <f>$B$97*$D$4</f>
        <v>0</v>
      </c>
    </row>
    <row r="139" spans="1:10" x14ac:dyDescent="0.25">
      <c r="A139" s="1" t="s">
        <v>7</v>
      </c>
      <c r="B139" s="1"/>
      <c r="C139" s="1">
        <f>$B$98*B132</f>
        <v>0</v>
      </c>
      <c r="D139" s="32">
        <f>$B$98*$D$5</f>
        <v>0</v>
      </c>
      <c r="E139" s="32">
        <f>$B$98*$D$5+3301</f>
        <v>3301</v>
      </c>
      <c r="F139" s="32">
        <f>$B$98*$D$5+1587</f>
        <v>1587</v>
      </c>
      <c r="G139" s="32">
        <f>$B$98*$D$5+1575</f>
        <v>1575</v>
      </c>
      <c r="H139" s="32">
        <f>$B$98*$D$5</f>
        <v>0</v>
      </c>
    </row>
  </sheetData>
  <mergeCells count="50">
    <mergeCell ref="B25:E25"/>
    <mergeCell ref="F25:H25"/>
    <mergeCell ref="I25:K25"/>
    <mergeCell ref="B1:E1"/>
    <mergeCell ref="I1:J1"/>
    <mergeCell ref="K1:N1"/>
    <mergeCell ref="A7:N7"/>
    <mergeCell ref="B9:E9"/>
    <mergeCell ref="F9:H9"/>
    <mergeCell ref="I9:K9"/>
    <mergeCell ref="A15:N15"/>
    <mergeCell ref="B17:E17"/>
    <mergeCell ref="F17:H17"/>
    <mergeCell ref="I17:K17"/>
    <mergeCell ref="A23:N23"/>
    <mergeCell ref="B63:E63"/>
    <mergeCell ref="F63:H63"/>
    <mergeCell ref="I63:K63"/>
    <mergeCell ref="A30:N30"/>
    <mergeCell ref="B32:E32"/>
    <mergeCell ref="F32:H32"/>
    <mergeCell ref="I32:K32"/>
    <mergeCell ref="A38:N38"/>
    <mergeCell ref="B40:E40"/>
    <mergeCell ref="F40:H40"/>
    <mergeCell ref="I40:K40"/>
    <mergeCell ref="A46:N46"/>
    <mergeCell ref="B48:E48"/>
    <mergeCell ref="F48:H48"/>
    <mergeCell ref="I48:K48"/>
    <mergeCell ref="A61:N61"/>
    <mergeCell ref="A94:F94"/>
    <mergeCell ref="A69:N69"/>
    <mergeCell ref="B71:E71"/>
    <mergeCell ref="F71:H71"/>
    <mergeCell ref="I71:K71"/>
    <mergeCell ref="A77:N77"/>
    <mergeCell ref="B79:E79"/>
    <mergeCell ref="F79:H79"/>
    <mergeCell ref="I79:K79"/>
    <mergeCell ref="A85:N85"/>
    <mergeCell ref="B87:E87"/>
    <mergeCell ref="F87:H87"/>
    <mergeCell ref="I87:K87"/>
    <mergeCell ref="B93:G93"/>
    <mergeCell ref="B100:G100"/>
    <mergeCell ref="B107:G107"/>
    <mergeCell ref="B120:G120"/>
    <mergeCell ref="B127:G127"/>
    <mergeCell ref="B134:G134"/>
  </mergeCells>
  <pageMargins left="0.50480769230769229" right="0.55288461538461542" top="0.75" bottom="0.75" header="0.3" footer="0.3"/>
  <pageSetup paperSize="9" orientation="landscape" r:id="rId1"/>
  <headerFooter>
    <oddHeader xml:space="preserve">&amp;C&amp;KFF0000See freight Dimension,Quantities and Prices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Portfolio-overview Air</vt:lpstr>
      <vt:lpstr>Berechnung Transport Kosten</vt:lpstr>
      <vt:lpstr>Portfolio-overview See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cp:lastPrinted>2017-12-11T16:44:42Z</cp:lastPrinted>
  <dcterms:created xsi:type="dcterms:W3CDTF">2017-12-07T14:12:00Z</dcterms:created>
  <dcterms:modified xsi:type="dcterms:W3CDTF">2018-01-18T13:57:21Z</dcterms:modified>
</cp:coreProperties>
</file>